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heatherkey/Desktop/Revised Template - Weekly Agile Sprint Status Report Template/"/>
    </mc:Choice>
  </mc:AlternateContent>
  <xr:revisionPtr revIDLastSave="0" documentId="13_ncr:1_{388BBCA6-5C7E-5144-BE73-76B9488537E3}" xr6:coauthVersionLast="47" xr6:coauthVersionMax="47" xr10:uidLastSave="{00000000-0000-0000-0000-000000000000}"/>
  <bookViews>
    <workbookView xWindow="47680" yWindow="9080" windowWidth="22020" windowHeight="21600" tabRatio="500" xr2:uid="{00000000-000D-0000-FFFF-FFFF00000000}"/>
  </bookViews>
  <sheets>
    <sheet name="EX - Weekly Agile Sprint Report" sheetId="1" r:id="rId1"/>
    <sheet name="BLANK - Weekly Agile Sprint Rpt" sheetId="10" r:id="rId2"/>
    <sheet name="Dropdown Keys" sheetId="9" r:id="rId3"/>
    <sheet name="- Disclaimer -" sheetId="7" r:id="rId4"/>
  </sheets>
  <externalReferences>
    <externalReference r:id="rId5"/>
    <externalReference r:id="rId6"/>
    <externalReference r:id="rId7"/>
  </externalReferences>
  <definedNames>
    <definedName name="_xlnm.Print_Area" localSheetId="1">'BLANK - Weekly Agile Sprint Rpt'!$B$1:$I$51</definedName>
    <definedName name="_xlnm.Print_Area" localSheetId="0">'EX - Weekly Agile Sprint Report'!$B$2:$I$52</definedName>
    <definedName name="Priority">'[1]Brand Launch Strategy'!#REF!</definedName>
    <definedName name="Status">'Dropdown Keys'!$B$6:$B$7</definedName>
    <definedName name="Type" localSheetId="2">'[2]Risk Assessment &amp; Control'!#REF!</definedName>
    <definedName name="Type">'[3]Maintenance Work Order'!#REF!</definedName>
    <definedName name="YesNo">'Dropdown Keys'!#REF!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55" i="10" l="1"/>
  <c r="M55" i="10"/>
  <c r="N55" i="10"/>
  <c r="O55" i="10"/>
  <c r="P55" i="10"/>
  <c r="Q55" i="10"/>
  <c r="R55" i="10"/>
  <c r="S55" i="10"/>
  <c r="T55" i="10"/>
  <c r="U55" i="10"/>
  <c r="V55" i="10"/>
  <c r="W55" i="10"/>
  <c r="X55" i="10"/>
  <c r="Y55" i="10"/>
  <c r="Z55" i="10"/>
  <c r="AA55" i="10"/>
  <c r="AB55" i="10"/>
  <c r="AC55" i="10"/>
  <c r="L61" i="10"/>
  <c r="H7" i="10"/>
  <c r="M61" i="10"/>
  <c r="M62" i="10"/>
  <c r="N61" i="10"/>
  <c r="O61" i="10"/>
  <c r="P61" i="10"/>
  <c r="Q61" i="10"/>
  <c r="R61" i="10"/>
  <c r="S61" i="10"/>
  <c r="T61" i="10"/>
  <c r="U61" i="10"/>
  <c r="V61" i="10"/>
  <c r="W61" i="10"/>
  <c r="X61" i="10"/>
  <c r="Y61" i="10"/>
  <c r="Z61" i="10"/>
  <c r="AA61" i="10"/>
  <c r="AB61" i="10"/>
  <c r="L57" i="10"/>
  <c r="L58" i="10"/>
  <c r="L59" i="10"/>
  <c r="L60" i="10"/>
  <c r="M57" i="10"/>
  <c r="M58" i="10"/>
  <c r="M59" i="10"/>
  <c r="M60" i="10"/>
  <c r="N57" i="10"/>
  <c r="N58" i="10"/>
  <c r="N59" i="10"/>
  <c r="N60" i="10"/>
  <c r="O57" i="10"/>
  <c r="O58" i="10"/>
  <c r="O59" i="10"/>
  <c r="O60" i="10"/>
  <c r="P57" i="10"/>
  <c r="P58" i="10"/>
  <c r="P59" i="10"/>
  <c r="P60" i="10"/>
  <c r="Q57" i="10"/>
  <c r="Q58" i="10"/>
  <c r="Q59" i="10"/>
  <c r="Q60" i="10"/>
  <c r="R57" i="10"/>
  <c r="R58" i="10"/>
  <c r="R59" i="10"/>
  <c r="R60" i="10"/>
  <c r="S57" i="10"/>
  <c r="S58" i="10"/>
  <c r="S59" i="10"/>
  <c r="S60" i="10"/>
  <c r="T57" i="10"/>
  <c r="T58" i="10"/>
  <c r="T59" i="10"/>
  <c r="T60" i="10"/>
  <c r="U57" i="10"/>
  <c r="U58" i="10"/>
  <c r="U59" i="10"/>
  <c r="U60" i="10"/>
  <c r="V57" i="10"/>
  <c r="V58" i="10"/>
  <c r="V59" i="10"/>
  <c r="V60" i="10"/>
  <c r="W57" i="10"/>
  <c r="W58" i="10"/>
  <c r="W59" i="10"/>
  <c r="W60" i="10"/>
  <c r="X57" i="10"/>
  <c r="X58" i="10"/>
  <c r="X59" i="10"/>
  <c r="X60" i="10"/>
  <c r="Y57" i="10"/>
  <c r="Y58" i="10"/>
  <c r="Y59" i="10"/>
  <c r="Y60" i="10"/>
  <c r="Z57" i="10"/>
  <c r="Z58" i="10"/>
  <c r="Z59" i="10"/>
  <c r="Z60" i="10"/>
  <c r="AA57" i="10"/>
  <c r="AA58" i="10"/>
  <c r="AA59" i="10"/>
  <c r="AA60" i="10"/>
  <c r="AB57" i="10"/>
  <c r="AB58" i="10"/>
  <c r="AB59" i="10"/>
  <c r="AB60" i="10"/>
  <c r="AC60" i="10"/>
  <c r="AC59" i="10"/>
  <c r="AC58" i="10"/>
  <c r="C54" i="10"/>
  <c r="C55" i="10"/>
  <c r="C56" i="10"/>
  <c r="C57" i="10"/>
  <c r="C58" i="10"/>
  <c r="D54" i="10"/>
  <c r="D55" i="10"/>
  <c r="D56" i="10"/>
  <c r="D57" i="10"/>
  <c r="D58" i="10"/>
  <c r="AC57" i="10"/>
  <c r="L56" i="10"/>
  <c r="M56" i="10"/>
  <c r="N56" i="10"/>
  <c r="O56" i="10"/>
  <c r="P56" i="10"/>
  <c r="Q56" i="10"/>
  <c r="R56" i="10"/>
  <c r="S56" i="10"/>
  <c r="T56" i="10"/>
  <c r="U56" i="10"/>
  <c r="V56" i="10"/>
  <c r="W56" i="10"/>
  <c r="X56" i="10"/>
  <c r="Y56" i="10"/>
  <c r="Z56" i="10"/>
  <c r="AA56" i="10"/>
  <c r="AB56" i="10"/>
  <c r="AC56" i="10"/>
  <c r="G25" i="10"/>
  <c r="G24" i="10"/>
  <c r="G23" i="10"/>
  <c r="G22" i="10"/>
  <c r="G21" i="10"/>
  <c r="G20" i="10"/>
  <c r="G19" i="10"/>
  <c r="G18" i="10"/>
  <c r="G17" i="10"/>
  <c r="G16" i="10"/>
  <c r="G15" i="10"/>
  <c r="G14" i="10"/>
  <c r="G13" i="10"/>
  <c r="G12" i="10"/>
  <c r="G11" i="10"/>
  <c r="G10" i="10"/>
  <c r="E7" i="10"/>
  <c r="G7" i="10"/>
  <c r="D7" i="10"/>
  <c r="F7" i="10"/>
  <c r="I3" i="10"/>
  <c r="L58" i="1"/>
  <c r="M58" i="1"/>
  <c r="N58" i="1"/>
  <c r="O58" i="1"/>
  <c r="P58" i="1"/>
  <c r="Q58" i="1"/>
  <c r="R58" i="1"/>
  <c r="S58" i="1"/>
  <c r="T58" i="1"/>
  <c r="U58" i="1"/>
  <c r="V58" i="1"/>
  <c r="W58" i="1"/>
  <c r="X58" i="1"/>
  <c r="Y58" i="1"/>
  <c r="Z58" i="1"/>
  <c r="AA58" i="1"/>
  <c r="AB58" i="1"/>
  <c r="AC58" i="1"/>
  <c r="L59" i="1"/>
  <c r="M59" i="1"/>
  <c r="N59" i="1"/>
  <c r="O59" i="1"/>
  <c r="P59" i="1"/>
  <c r="Q59" i="1"/>
  <c r="R59" i="1"/>
  <c r="S59" i="1"/>
  <c r="T59" i="1"/>
  <c r="U59" i="1"/>
  <c r="V59" i="1"/>
  <c r="W59" i="1"/>
  <c r="X59" i="1"/>
  <c r="Y59" i="1"/>
  <c r="Z59" i="1"/>
  <c r="AA59" i="1"/>
  <c r="AB59" i="1"/>
  <c r="AC59" i="1"/>
  <c r="L60" i="1"/>
  <c r="M60" i="1"/>
  <c r="N60" i="1"/>
  <c r="O60" i="1"/>
  <c r="P60" i="1"/>
  <c r="Q60" i="1"/>
  <c r="R60" i="1"/>
  <c r="S60" i="1"/>
  <c r="T60" i="1"/>
  <c r="U60" i="1"/>
  <c r="V60" i="1"/>
  <c r="W60" i="1"/>
  <c r="X60" i="1"/>
  <c r="Y60" i="1"/>
  <c r="Z60" i="1"/>
  <c r="AA60" i="1"/>
  <c r="AB60" i="1"/>
  <c r="AC60" i="1"/>
  <c r="L61" i="1"/>
  <c r="M61" i="1"/>
  <c r="N61" i="1"/>
  <c r="O61" i="1"/>
  <c r="P61" i="1"/>
  <c r="Q61" i="1"/>
  <c r="R61" i="1"/>
  <c r="S61" i="1"/>
  <c r="T61" i="1"/>
  <c r="U61" i="1"/>
  <c r="V61" i="1"/>
  <c r="W61" i="1"/>
  <c r="X61" i="1"/>
  <c r="Y61" i="1"/>
  <c r="Z61" i="1"/>
  <c r="AA61" i="1"/>
  <c r="AB61" i="1"/>
  <c r="AC61" i="1"/>
  <c r="AB57" i="1"/>
  <c r="AA57" i="1"/>
  <c r="Z57" i="1"/>
  <c r="Y57" i="1"/>
  <c r="X57" i="1"/>
  <c r="W57" i="1"/>
  <c r="V57" i="1"/>
  <c r="U57" i="1"/>
  <c r="T57" i="1"/>
  <c r="S57" i="1"/>
  <c r="R57" i="1"/>
  <c r="Q57" i="1"/>
  <c r="P57" i="1"/>
  <c r="O57" i="1"/>
  <c r="N57" i="1"/>
  <c r="M57" i="1"/>
  <c r="L57" i="1"/>
  <c r="E8" i="1"/>
  <c r="L56" i="1"/>
  <c r="M56" i="1"/>
  <c r="N56" i="1"/>
  <c r="O56" i="1"/>
  <c r="P56" i="1"/>
  <c r="Q56" i="1"/>
  <c r="R56" i="1"/>
  <c r="S56" i="1"/>
  <c r="T56" i="1"/>
  <c r="U56" i="1"/>
  <c r="V56" i="1"/>
  <c r="W56" i="1"/>
  <c r="X56" i="1"/>
  <c r="Y56" i="1"/>
  <c r="Z56" i="1"/>
  <c r="AA56" i="1"/>
  <c r="AB56" i="1"/>
  <c r="AC56" i="1"/>
  <c r="L62" i="1"/>
  <c r="H8" i="1"/>
  <c r="M62" i="1"/>
  <c r="M63" i="1"/>
  <c r="N62" i="1"/>
  <c r="O62" i="1"/>
  <c r="P62" i="1"/>
  <c r="Q62" i="1"/>
  <c r="R62" i="1"/>
  <c r="S62" i="1"/>
  <c r="T62" i="1"/>
  <c r="U62" i="1"/>
  <c r="V62" i="1"/>
  <c r="W62" i="1"/>
  <c r="X62" i="1"/>
  <c r="Y62" i="1"/>
  <c r="Z62" i="1"/>
  <c r="AA62" i="1"/>
  <c r="AB62" i="1"/>
  <c r="AC57" i="1"/>
  <c r="C55" i="1"/>
  <c r="G20" i="1"/>
  <c r="G12" i="1"/>
  <c r="G13" i="1"/>
  <c r="G14" i="1"/>
  <c r="G15" i="1"/>
  <c r="G16" i="1"/>
  <c r="G17" i="1"/>
  <c r="G18" i="1"/>
  <c r="G19" i="1"/>
  <c r="G21" i="1"/>
  <c r="G22" i="1"/>
  <c r="G23" i="1"/>
  <c r="G24" i="1"/>
  <c r="G25" i="1"/>
  <c r="G26" i="1"/>
  <c r="G11" i="1"/>
  <c r="G8" i="1"/>
  <c r="D8" i="1"/>
  <c r="C57" i="1"/>
  <c r="C56" i="1"/>
  <c r="C58" i="1"/>
  <c r="C59" i="1"/>
  <c r="D57" i="1"/>
  <c r="D55" i="1"/>
  <c r="D56" i="1"/>
  <c r="D58" i="1"/>
  <c r="D59" i="1"/>
  <c r="F8" i="1"/>
  <c r="I4" i="1"/>
</calcChain>
</file>

<file path=xl/sharedStrings.xml><?xml version="1.0" encoding="utf-8"?>
<sst xmlns="http://schemas.openxmlformats.org/spreadsheetml/2006/main" count="219" uniqueCount="89">
  <si>
    <t>Alex B.</t>
  </si>
  <si>
    <t>Frank C.</t>
  </si>
  <si>
    <t>Jacob S.</t>
  </si>
  <si>
    <t>Kennedy K.</t>
  </si>
  <si>
    <t>COMPLETE</t>
  </si>
  <si>
    <t>NOT STARTED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</si>
  <si>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</si>
  <si>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PRIORITY</t>
  </si>
  <si>
    <t>STATUS</t>
  </si>
  <si>
    <t>CLICK HERE TO CREATE IN SMARTSHEET</t>
  </si>
  <si>
    <t>PMO DASHBOARD TEMPLATE</t>
  </si>
  <si>
    <t>PROGRAM STATUS</t>
  </si>
  <si>
    <t>DELAYED</t>
  </si>
  <si>
    <t>ON TRACK</t>
  </si>
  <si>
    <t>High</t>
  </si>
  <si>
    <t>Medium</t>
  </si>
  <si>
    <t>Low</t>
  </si>
  <si>
    <t>DROPDOWN KEYS</t>
  </si>
  <si>
    <t>TOTAL</t>
  </si>
  <si>
    <t>OVERALL PROJECT STATUS</t>
  </si>
  <si>
    <t>PERCENT COMPLETED</t>
  </si>
  <si>
    <t>On Track</t>
  </si>
  <si>
    <t>[ name ]</t>
  </si>
  <si>
    <t>– calculates automatically –</t>
  </si>
  <si>
    <t>WEEKLY AGILE SPRINT STATUS REPORT TEMPLATE</t>
  </si>
  <si>
    <t>PROJECT NAME</t>
  </si>
  <si>
    <t>RISKS AND ROADBLOCKS</t>
  </si>
  <si>
    <t>RISK/ROADBLOCK</t>
  </si>
  <si>
    <t>RESOLUTION</t>
  </si>
  <si>
    <t>REVIEW</t>
  </si>
  <si>
    <t>WHAT DID WE DO WELL THIS WEEK?</t>
  </si>
  <si>
    <t>WHAT CAN WE DO BETTER NEXT WEEK?</t>
  </si>
  <si>
    <t>Sprint 1</t>
  </si>
  <si>
    <t>TASK NAME</t>
  </si>
  <si>
    <t>ASSIGNED TO</t>
  </si>
  <si>
    <t>START</t>
  </si>
  <si>
    <t>FINISH</t>
  </si>
  <si>
    <t>STORY POINTS</t>
  </si>
  <si>
    <t>Sprint 2</t>
  </si>
  <si>
    <t>Sprint 3</t>
  </si>
  <si>
    <t>Sprint 4</t>
  </si>
  <si>
    <t>Part A</t>
  </si>
  <si>
    <t>STARTING DATE</t>
  </si>
  <si>
    <t>ENDING DATE</t>
  </si>
  <si>
    <t>Part B</t>
  </si>
  <si>
    <t>Part C</t>
  </si>
  <si>
    <t>Mitch A.</t>
  </si>
  <si>
    <t>Dawn P.</t>
  </si>
  <si>
    <t>PLANNED DAYS</t>
  </si>
  <si>
    <t>ACTUAL DAYS</t>
  </si>
  <si>
    <t>DATE REPORTED</t>
  </si>
  <si>
    <t>DATE RESOLVED</t>
  </si>
  <si>
    <t>STATUS BREAKDOWN</t>
  </si>
  <si>
    <t>Risk Description 1</t>
  </si>
  <si>
    <t>Risk Description 2</t>
  </si>
  <si>
    <t>Risk Description 3</t>
  </si>
  <si>
    <t>Risk Description 4</t>
  </si>
  <si>
    <t>00/00/0000</t>
  </si>
  <si>
    <t>00/00/0001</t>
  </si>
  <si>
    <t>00/00/0002</t>
  </si>
  <si>
    <t>INCOMPLETE</t>
  </si>
  <si>
    <t>–––––––––––––––  Number of Story Points  –––––––––––––––</t>
  </si>
  <si>
    <t>Resolution 1</t>
  </si>
  <si>
    <t>Resolution 2</t>
  </si>
  <si>
    <t>Resolution 3</t>
  </si>
  <si>
    <t>Resolution 4</t>
  </si>
  <si>
    <t>BURNDOWN DATA ***DO NOT DELETE***</t>
  </si>
  <si>
    <t>IDEAL BURNDOWN</t>
  </si>
  <si>
    <t>EFFORT REMAINING</t>
  </si>
  <si>
    <t>TOTAL
NUMBER OF WEEKS</t>
  </si>
  <si>
    <t>AVERAGE 
COMPLETIONS</t>
  </si>
  <si>
    <t>wk1</t>
  </si>
  <si>
    <t>wk2</t>
  </si>
  <si>
    <t>wk3</t>
  </si>
  <si>
    <t>wk4</t>
  </si>
  <si>
    <t>wk5</t>
  </si>
  <si>
    <t>wk6</t>
  </si>
  <si>
    <t>wk7</t>
  </si>
  <si>
    <t>wk8</t>
  </si>
  <si>
    <t>wk9</t>
  </si>
  <si>
    <t>wk10</t>
  </si>
  <si>
    <t>wk11</t>
  </si>
  <si>
    <t>wk12</t>
  </si>
  <si>
    <t>wk13</t>
  </si>
  <si>
    <t>wk14</t>
  </si>
  <si>
    <t>wk15</t>
  </si>
  <si>
    <t>wk16</t>
  </si>
  <si>
    <t>wk17</t>
  </si>
  <si>
    <t>WEEKLY BURNDOWN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</si>
</sst>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9" x14ac:knownFonts="1">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12"/>
      <color theme="1"/>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b/>
      <sz val="22"/>
      <color theme="0"/>
      <name val="Century Gothic"/>
      <family val="2"/>
    </font>
    <font>
      <sz val="11"/>
      <color indexed="8"/>
      <name val="Century Gothic"/>
      <family val="1"/>
    </font>
    <font>
      <sz val="10"/>
      <color rgb="FF000000"/>
      <name val="Century Gothic"/>
      <family val="1"/>
    </font>
    <font>
      <sz val="22"/>
      <color theme="1" tint="0.34998626667073579"/>
      <name val="Century Gothic"/>
      <family val="1"/>
    </font>
    <font>
      <sz val="14"/>
      <color theme="1"/>
      <name val="Century Gothic"/>
      <family val="1"/>
    </font>
    <font>
      <sz val="14"/>
      <color theme="1" tint="0.34998626667073579"/>
      <name val="Century Gothic"/>
      <family val="1"/>
    </font>
    <font>
      <b/>
      <sz val="13"/>
      <color theme="1"/>
      <name val="Century Gothic"/>
      <family val="1"/>
    </font>
    <font>
      <b/>
      <sz val="11"/>
      <color theme="1"/>
      <name val="Century Gothic"/>
      <family val="1"/>
    </font>
    <font>
      <b/>
      <sz val="10"/>
      <color theme="0"/>
      <name val="Century Gothic"/>
      <family val="1"/>
    </font>
    <font>
      <sz val="20"/>
      <color theme="1"/>
      <name val="Century Gothic"/>
      <family val="1"/>
    </font>
    <font>
      <sz val="8"/>
      <name val="Calibri"/>
      <family val="2"/>
      <scheme val="minor"/>
    </font>
    <font>
      <b/>
      <sz val="24"/>
      <color theme="1" tint="0.34998626667073579"/>
      <name val="Century Gothic"/>
      <family val="1"/>
    </font>
    <font>
      <b/>
      <sz val="12"/>
      <color theme="1"/>
      <name val="Century Gothic"/>
      <family val="1"/>
    </font>
    <font>
      <b/>
      <u/>
      <sz val="22"/>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E1A9"/>
        <bgColor indexed="64"/>
      </patternFill>
    </fill>
    <fill>
      <patternFill patternType="solid">
        <fgColor rgb="FFED7D31"/>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7" tint="0.59999389629810485"/>
        <bgColor indexed="64"/>
      </patternFill>
    </fill>
    <fill>
      <patternFill patternType="solid">
        <fgColor rgb="FFFFB2B4"/>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14999847407452621"/>
      </right>
      <top style="thin">
        <color theme="0" tint="-0.249977111117893"/>
      </top>
      <bottom style="medium">
        <color theme="0" tint="-0.249977111117893"/>
      </bottom>
      <diagonal/>
    </border>
    <border>
      <left style="thin">
        <color theme="0" tint="-0.14999847407452621"/>
      </left>
      <right/>
      <top style="thin">
        <color theme="0" tint="-0.249977111117893"/>
      </top>
      <bottom style="medium">
        <color theme="0" tint="-0.249977111117893"/>
      </bottom>
      <diagonal/>
    </border>
    <border>
      <left style="thin">
        <color theme="0" tint="-0.14999847407452621"/>
      </left>
      <right style="thin">
        <color theme="0" tint="-0.14999847407452621"/>
      </right>
      <top style="thin">
        <color theme="0" tint="-0.249977111117893"/>
      </top>
      <bottom style="medium">
        <color theme="0" tint="-0.249977111117893"/>
      </bottom>
      <diagonal/>
    </border>
  </borders>
  <cellStyleXfs count="1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8" fillId="0" borderId="0" applyNumberFormat="0" applyFill="0" applyBorder="0" applyAlignment="0" applyProtection="0"/>
    <xf numFmtId="9" fontId="9" fillId="0" borderId="0" applyFont="0" applyFill="0" applyBorder="0" applyAlignment="0" applyProtection="0"/>
  </cellStyleXfs>
  <cellXfs count="100">
    <xf numFmtId="0" fontId="0" fillId="0" borderId="0" xfId="0"/>
    <xf numFmtId="0" fontId="3" fillId="0" borderId="0" xfId="0" applyFont="1" applyAlignment="1">
      <alignment wrapText="1"/>
    </xf>
    <xf numFmtId="0" fontId="3" fillId="2" borderId="0" xfId="0" applyFont="1" applyFill="1" applyBorder="1" applyAlignment="1">
      <alignment wrapText="1"/>
    </xf>
    <xf numFmtId="0" fontId="3" fillId="2" borderId="0" xfId="0" applyFont="1" applyFill="1" applyAlignment="1">
      <alignment wrapText="1"/>
    </xf>
    <xf numFmtId="0" fontId="3" fillId="0" borderId="1" xfId="0" applyFont="1" applyBorder="1" applyAlignment="1">
      <alignment horizontal="left" vertical="center" indent="1"/>
    </xf>
    <xf numFmtId="0" fontId="7" fillId="0" borderId="2" xfId="12" applyFont="1" applyBorder="1" applyAlignment="1">
      <alignment horizontal="left" vertical="center" wrapText="1" indent="2"/>
    </xf>
    <xf numFmtId="0" fontId="6" fillId="0" borderId="0" xfId="12"/>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2" borderId="0" xfId="0" applyFont="1" applyFill="1" applyAlignment="1">
      <alignment vertical="center"/>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0" fontId="16" fillId="0" borderId="0" xfId="0" applyFont="1"/>
    <xf numFmtId="0" fontId="3" fillId="5"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readingOrder="1"/>
    </xf>
    <xf numFmtId="0" fontId="17" fillId="6" borderId="1" xfId="0" applyFont="1" applyFill="1" applyBorder="1" applyAlignment="1">
      <alignment horizontal="left" vertical="center" indent="1"/>
    </xf>
    <xf numFmtId="0" fontId="17" fillId="7" borderId="1" xfId="0" applyFont="1" applyFill="1" applyBorder="1" applyAlignment="1">
      <alignment horizontal="left" vertical="center" indent="1"/>
    </xf>
    <xf numFmtId="0" fontId="3" fillId="2" borderId="1" xfId="0" applyFont="1" applyFill="1" applyBorder="1" applyAlignment="1">
      <alignment horizontal="left" vertical="center" wrapText="1" indent="1"/>
    </xf>
    <xf numFmtId="0" fontId="17" fillId="8" borderId="1" xfId="0" applyFont="1" applyFill="1" applyBorder="1" applyAlignment="1">
      <alignment horizontal="left" vertical="center" indent="1"/>
    </xf>
    <xf numFmtId="0" fontId="4" fillId="4" borderId="3" xfId="0" applyFont="1" applyFill="1" applyBorder="1" applyAlignment="1">
      <alignment horizontal="center" vertical="center" wrapText="1"/>
    </xf>
    <xf numFmtId="0" fontId="5" fillId="2" borderId="0" xfId="0" applyFont="1" applyFill="1" applyAlignment="1">
      <alignment vertical="center"/>
    </xf>
    <xf numFmtId="0" fontId="18" fillId="2" borderId="0" xfId="0" applyFont="1" applyFill="1" applyAlignment="1">
      <alignment vertical="top"/>
    </xf>
    <xf numFmtId="0" fontId="3" fillId="10" borderId="1" xfId="0" applyFont="1" applyFill="1" applyBorder="1" applyAlignment="1">
      <alignment horizontal="left" vertical="center" indent="1"/>
    </xf>
    <xf numFmtId="0" fontId="20" fillId="0" borderId="0" xfId="0" applyFont="1" applyAlignment="1">
      <alignment vertical="center"/>
    </xf>
    <xf numFmtId="9" fontId="3" fillId="0" borderId="1" xfId="0" applyNumberFormat="1" applyFont="1" applyBorder="1" applyAlignment="1">
      <alignment horizontal="left" vertical="center" indent="1"/>
    </xf>
    <xf numFmtId="0" fontId="17" fillId="0" borderId="1" xfId="0" applyFont="1" applyFill="1" applyBorder="1" applyAlignment="1">
      <alignment horizontal="left" vertical="center" indent="1"/>
    </xf>
    <xf numFmtId="0" fontId="4" fillId="4" borderId="3" xfId="0" applyFont="1" applyFill="1" applyBorder="1" applyAlignment="1">
      <alignment horizontal="left" vertical="center" wrapText="1" indent="1"/>
    </xf>
    <xf numFmtId="0" fontId="3" fillId="4" borderId="1" xfId="0" applyFont="1" applyFill="1" applyBorder="1" applyAlignment="1">
      <alignment horizontal="right" vertical="center" indent="1"/>
    </xf>
    <xf numFmtId="1" fontId="3" fillId="4" borderId="1" xfId="0" applyNumberFormat="1" applyFont="1" applyFill="1" applyBorder="1" applyAlignment="1">
      <alignment horizontal="left" vertical="center" indent="1"/>
    </xf>
    <xf numFmtId="9" fontId="3" fillId="4" borderId="1" xfId="14" applyFont="1" applyFill="1" applyBorder="1" applyAlignment="1">
      <alignment horizontal="center" vertical="center"/>
    </xf>
    <xf numFmtId="1" fontId="3" fillId="11" borderId="1" xfId="0" applyNumberFormat="1" applyFont="1" applyFill="1" applyBorder="1" applyAlignment="1">
      <alignment horizontal="left" vertical="center" indent="1"/>
    </xf>
    <xf numFmtId="10" fontId="3" fillId="11" borderId="1" xfId="0" applyNumberFormat="1" applyFont="1" applyFill="1" applyBorder="1" applyAlignment="1">
      <alignment horizontal="center" vertical="center"/>
    </xf>
    <xf numFmtId="0" fontId="18" fillId="2" borderId="0" xfId="0" applyFont="1" applyFill="1" applyBorder="1" applyAlignment="1">
      <alignment vertical="top"/>
    </xf>
    <xf numFmtId="0" fontId="12" fillId="2" borderId="4" xfId="0" applyFont="1" applyFill="1" applyBorder="1" applyAlignment="1">
      <alignment horizontal="center" vertical="top" wrapText="1"/>
    </xf>
    <xf numFmtId="10" fontId="12" fillId="2" borderId="4" xfId="0" applyNumberFormat="1" applyFont="1" applyFill="1" applyBorder="1" applyAlignment="1">
      <alignment horizontal="center" vertical="top" wrapText="1"/>
    </xf>
    <xf numFmtId="165" fontId="21" fillId="2" borderId="0" xfId="0" applyNumberFormat="1" applyFont="1" applyFill="1" applyAlignment="1">
      <alignment horizontal="center" vertical="center" wrapText="1"/>
    </xf>
    <xf numFmtId="0" fontId="21" fillId="2" borderId="0" xfId="0" applyFont="1" applyFill="1" applyAlignment="1">
      <alignment horizontal="center" vertical="center" wrapText="1"/>
    </xf>
    <xf numFmtId="9" fontId="21" fillId="2" borderId="0" xfId="14" applyFont="1" applyFill="1" applyBorder="1" applyAlignment="1">
      <alignment horizontal="center" vertical="center" wrapText="1"/>
    </xf>
    <xf numFmtId="0" fontId="22" fillId="2" borderId="0" xfId="0" applyFont="1" applyFill="1" applyAlignment="1">
      <alignment horizontal="center" vertical="center" wrapText="1"/>
    </xf>
    <xf numFmtId="0" fontId="3" fillId="2" borderId="7" xfId="0" applyFont="1" applyFill="1" applyBorder="1" applyAlignment="1">
      <alignment horizontal="left" vertical="center" wrapText="1" indent="1"/>
    </xf>
    <xf numFmtId="0" fontId="4" fillId="2" borderId="6" xfId="0" applyFont="1" applyFill="1" applyBorder="1" applyAlignment="1">
      <alignment horizontal="center" wrapText="1"/>
    </xf>
    <xf numFmtId="0" fontId="4" fillId="10" borderId="10" xfId="0" applyFont="1" applyFill="1" applyBorder="1" applyAlignment="1">
      <alignment horizontal="left" vertical="center" indent="1"/>
    </xf>
    <xf numFmtId="0" fontId="3" fillId="10" borderId="11" xfId="0" applyFont="1" applyFill="1" applyBorder="1" applyAlignment="1">
      <alignment wrapText="1"/>
    </xf>
    <xf numFmtId="0" fontId="3" fillId="10" borderId="12" xfId="0" applyFont="1" applyFill="1" applyBorder="1" applyAlignment="1">
      <alignment wrapText="1"/>
    </xf>
    <xf numFmtId="0" fontId="3" fillId="2" borderId="8" xfId="0" applyFont="1" applyFill="1" applyBorder="1" applyAlignment="1">
      <alignment horizontal="left" vertical="center" indent="1"/>
    </xf>
    <xf numFmtId="0" fontId="3" fillId="2" borderId="4" xfId="0" applyFont="1" applyFill="1" applyBorder="1" applyAlignment="1">
      <alignment vertical="center"/>
    </xf>
    <xf numFmtId="0" fontId="3" fillId="2" borderId="9" xfId="0" applyFont="1" applyFill="1" applyBorder="1" applyAlignment="1">
      <alignment vertical="center"/>
    </xf>
    <xf numFmtId="0" fontId="15" fillId="3" borderId="0" xfId="13" applyFont="1" applyFill="1" applyAlignment="1">
      <alignment horizontal="center" vertical="center"/>
    </xf>
    <xf numFmtId="0" fontId="3" fillId="0" borderId="0" xfId="0" applyFont="1" applyAlignment="1">
      <alignment horizontal="center" vertical="center" wrapText="1"/>
    </xf>
    <xf numFmtId="0" fontId="12" fillId="2" borderId="4" xfId="0" applyFont="1" applyFill="1" applyBorder="1" applyAlignment="1">
      <alignment vertical="top" wrapText="1"/>
    </xf>
    <xf numFmtId="0" fontId="23" fillId="14" borderId="1" xfId="0" applyFont="1" applyFill="1" applyBorder="1" applyAlignment="1">
      <alignment horizontal="left" vertical="center" indent="1"/>
    </xf>
    <xf numFmtId="0" fontId="23" fillId="14"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19" fillId="2" borderId="16" xfId="0" applyNumberFormat="1" applyFont="1" applyFill="1" applyBorder="1" applyAlignment="1">
      <alignment horizontal="center" vertical="center" wrapText="1"/>
    </xf>
    <xf numFmtId="164" fontId="19" fillId="2" borderId="13" xfId="0" applyNumberFormat="1" applyFont="1" applyFill="1" applyBorder="1" applyAlignment="1">
      <alignment horizontal="center" vertical="center" wrapText="1"/>
    </xf>
    <xf numFmtId="164" fontId="19" fillId="2" borderId="15" xfId="0" applyNumberFormat="1" applyFont="1" applyFill="1" applyBorder="1" applyAlignment="1">
      <alignment horizontal="center" vertical="center" wrapText="1"/>
    </xf>
    <xf numFmtId="0" fontId="19" fillId="2" borderId="17" xfId="0" applyFont="1" applyFill="1" applyBorder="1" applyAlignment="1">
      <alignment horizontal="center" vertical="center" wrapText="1"/>
    </xf>
    <xf numFmtId="9" fontId="19" fillId="2" borderId="17" xfId="14" applyFont="1" applyFill="1" applyBorder="1" applyAlignment="1">
      <alignment horizontal="center" vertical="center" wrapText="1"/>
    </xf>
    <xf numFmtId="0" fontId="24" fillId="5" borderId="5" xfId="0" applyNumberFormat="1" applyFont="1" applyFill="1" applyBorder="1" applyAlignment="1">
      <alignment horizontal="center" vertical="center" wrapText="1"/>
    </xf>
    <xf numFmtId="0" fontId="24" fillId="15" borderId="5" xfId="14" applyNumberFormat="1" applyFont="1" applyFill="1" applyBorder="1" applyAlignment="1">
      <alignment horizontal="center" vertical="center" wrapText="1"/>
    </xf>
    <xf numFmtId="0" fontId="24" fillId="12" borderId="5" xfId="14"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3" fillId="16" borderId="1" xfId="0" applyFont="1" applyFill="1" applyBorder="1" applyAlignment="1">
      <alignment horizontal="center" vertical="center" wrapText="1"/>
    </xf>
    <xf numFmtId="0" fontId="4" fillId="2" borderId="6" xfId="0" applyFont="1" applyFill="1" applyBorder="1" applyAlignment="1">
      <alignment horizontal="left" wrapText="1"/>
    </xf>
    <xf numFmtId="164" fontId="3" fillId="2" borderId="7"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18" fillId="2" borderId="0" xfId="0" applyFont="1" applyFill="1" applyBorder="1" applyAlignment="1">
      <alignment horizontal="left" vertical="top" indent="1"/>
    </xf>
    <xf numFmtId="0" fontId="26" fillId="0" borderId="0" xfId="0" applyFont="1" applyAlignment="1">
      <alignment vertical="center"/>
    </xf>
    <xf numFmtId="0" fontId="3" fillId="0" borderId="0" xfId="0" applyFont="1" applyAlignment="1">
      <alignment vertical="center" wrapText="1"/>
    </xf>
    <xf numFmtId="0" fontId="3" fillId="9"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 fontId="24" fillId="4" borderId="5" xfId="14" applyNumberFormat="1" applyFont="1" applyFill="1" applyBorder="1" applyAlignment="1">
      <alignment horizontal="center" vertical="center" wrapText="1"/>
    </xf>
    <xf numFmtId="2" fontId="24" fillId="11" borderId="5" xfId="14"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3" borderId="11" xfId="0" applyFont="1" applyFill="1" applyBorder="1" applyAlignment="1">
      <alignment horizontal="center" vertical="center" wrapText="1"/>
    </xf>
    <xf numFmtId="0" fontId="3" fillId="4" borderId="1" xfId="0" applyFont="1" applyFill="1" applyBorder="1" applyAlignment="1">
      <alignment wrapText="1"/>
    </xf>
    <xf numFmtId="0" fontId="12" fillId="2" borderId="4" xfId="0" applyFont="1" applyFill="1" applyBorder="1" applyAlignment="1">
      <alignment horizontal="left" vertical="top" wrapText="1"/>
    </xf>
    <xf numFmtId="0" fontId="19" fillId="2" borderId="14"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3" fillId="0" borderId="4" xfId="0" applyFont="1" applyBorder="1" applyAlignment="1">
      <alignment horizontal="center"/>
    </xf>
    <xf numFmtId="0" fontId="27" fillId="2" borderId="0" xfId="0" applyFont="1" applyFill="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8" fillId="3" borderId="4" xfId="13" applyFont="1" applyFill="1" applyBorder="1" applyAlignment="1">
      <alignment horizontal="center" vertical="center"/>
    </xf>
  </cellXfs>
  <cellStyles count="15">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 name="Percent" xfId="14" builtinId="5"/>
  </cellStyles>
  <dxfs count="21">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ABEFEA"/>
      <color rgb="FFED7D31"/>
      <color rgb="FFFFB2B4"/>
      <color rgb="FFEAEEF3"/>
      <color rgb="FFFFE1A9"/>
      <color rgb="FFF4B183"/>
      <color rgb="FFFFE0A9"/>
      <color rgb="FF00DBF0"/>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ABEFEA"/>
              </a:solidFill>
              <a:ln w="19050">
                <a:noFill/>
              </a:ln>
              <a:effectLst/>
            </c:spPr>
            <c:extLst>
              <c:ext xmlns:c16="http://schemas.microsoft.com/office/drawing/2014/chart" uri="{C3380CC4-5D6E-409C-BE32-E72D297353CC}">
                <c16:uniqueId val="{00000001-CCDD-F141-ADE6-694C8238060A}"/>
              </c:ext>
            </c:extLst>
          </c:dPt>
          <c:dPt>
            <c:idx val="1"/>
            <c:invertIfNegative val="0"/>
            <c:bubble3D val="0"/>
            <c:spPr>
              <a:solidFill>
                <a:srgbClr val="92D050"/>
              </a:solidFill>
              <a:ln w="19050">
                <a:noFill/>
              </a:ln>
              <a:effectLst/>
            </c:spPr>
            <c:extLst>
              <c:ext xmlns:c16="http://schemas.microsoft.com/office/drawing/2014/chart" uri="{C3380CC4-5D6E-409C-BE32-E72D297353CC}">
                <c16:uniqueId val="{00000003-CCDD-F141-ADE6-694C8238060A}"/>
              </c:ext>
            </c:extLst>
          </c:dPt>
          <c:dPt>
            <c:idx val="2"/>
            <c:invertIfNegative val="0"/>
            <c:bubble3D val="0"/>
            <c:spPr>
              <a:solidFill>
                <a:srgbClr val="00B050"/>
              </a:solidFill>
              <a:ln w="19050">
                <a:noFill/>
              </a:ln>
              <a:effectLst/>
            </c:spPr>
            <c:extLst>
              <c:ext xmlns:c16="http://schemas.microsoft.com/office/drawing/2014/chart" uri="{C3380CC4-5D6E-409C-BE32-E72D297353CC}">
                <c16:uniqueId val="{00000005-CCDD-F141-ADE6-694C8238060A}"/>
              </c:ext>
            </c:extLst>
          </c:dPt>
          <c:dPt>
            <c:idx val="3"/>
            <c:invertIfNegative val="0"/>
            <c:bubble3D val="0"/>
            <c:spPr>
              <a:solidFill>
                <a:schemeClr val="accent4">
                  <a:lumMod val="40000"/>
                  <a:lumOff val="60000"/>
                </a:schemeClr>
              </a:solidFill>
              <a:ln w="19050">
                <a:noFill/>
              </a:ln>
              <a:effectLst/>
            </c:spPr>
            <c:extLst>
              <c:ext xmlns:c16="http://schemas.microsoft.com/office/drawing/2014/chart" uri="{C3380CC4-5D6E-409C-BE32-E72D297353CC}">
                <c16:uniqueId val="{00000007-CCDD-F141-ADE6-694C8238060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Weekly Agile Sprint Report'!$B$55:$B$58</c:f>
              <c:strCache>
                <c:ptCount val="4"/>
                <c:pt idx="0">
                  <c:v>NOT STARTED</c:v>
                </c:pt>
                <c:pt idx="1">
                  <c:v>ON TRACK</c:v>
                </c:pt>
                <c:pt idx="2">
                  <c:v>COMPLETE</c:v>
                </c:pt>
                <c:pt idx="3">
                  <c:v>DELAYED</c:v>
                </c:pt>
              </c:strCache>
            </c:strRef>
          </c:cat>
          <c:val>
            <c:numRef>
              <c:f>'EX - Weekly Agile Sprint Report'!$C$55:$C$58</c:f>
              <c:numCache>
                <c:formatCode>0</c:formatCode>
                <c:ptCount val="4"/>
                <c:pt idx="0">
                  <c:v>4</c:v>
                </c:pt>
                <c:pt idx="1">
                  <c:v>4</c:v>
                </c:pt>
                <c:pt idx="2">
                  <c:v>2</c:v>
                </c:pt>
                <c:pt idx="3">
                  <c:v>2</c:v>
                </c:pt>
              </c:numCache>
            </c:numRef>
          </c:val>
          <c:extLst>
            <c:ext xmlns:c16="http://schemas.microsoft.com/office/drawing/2014/chart" uri="{C3380CC4-5D6E-409C-BE32-E72D297353CC}">
              <c16:uniqueId val="{00000008-CCDD-F141-ADE6-694C8238060A}"/>
            </c:ext>
          </c:extLst>
        </c:ser>
        <c:dLbls>
          <c:showLegendKey val="0"/>
          <c:showVal val="0"/>
          <c:showCatName val="0"/>
          <c:showSerName val="0"/>
          <c:showPercent val="0"/>
          <c:showBubbleSize val="0"/>
        </c:dLbls>
        <c:gapWidth val="100"/>
        <c:axId val="1108476528"/>
        <c:axId val="1108474880"/>
      </c:barChart>
      <c:valAx>
        <c:axId val="1108474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08476528"/>
        <c:crosses val="autoZero"/>
        <c:crossBetween val="between"/>
      </c:valAx>
      <c:catAx>
        <c:axId val="1108476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08474880"/>
        <c:crosses val="autoZero"/>
        <c:auto val="1"/>
        <c:lblAlgn val="ctr"/>
        <c:lblOffset val="100"/>
        <c:noMultiLvlLbl val="0"/>
      </c:catAx>
      <c:spPr>
        <a:noFill/>
        <a:ln>
          <a:noFill/>
        </a:ln>
        <a:effectLst/>
      </c:spPr>
    </c:plotArea>
    <c:legend>
      <c:legendPos val="r"/>
      <c:layout>
        <c:manualLayout>
          <c:xMode val="edge"/>
          <c:yMode val="edge"/>
          <c:x val="0.74179068241469814"/>
          <c:y val="0.67398169036633826"/>
          <c:w val="0.24154265091863517"/>
          <c:h val="0.26811274032442056"/>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 - Weekly Agile Sprint Report'!$K$56</c:f>
              <c:strCache>
                <c:ptCount val="1"/>
                <c:pt idx="0">
                  <c:v>STORY POINTS</c:v>
                </c:pt>
              </c:strCache>
            </c:strRef>
          </c:tx>
          <c:spPr>
            <a:ln w="28575" cap="rnd">
              <a:solidFill>
                <a:schemeClr val="accent1"/>
              </a:solidFill>
              <a:round/>
            </a:ln>
            <a:effectLst/>
          </c:spPr>
          <c:marker>
            <c:symbol val="none"/>
          </c:marker>
          <c:cat>
            <c:strRef>
              <c:f>'EX - Weekly Agile Sprint Report'!$L$55:$AB$55</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'EX - Weekly Agile Sprint Report'!$L$56:$AB$56</c:f>
              <c:numCache>
                <c:formatCode>General</c:formatCode>
                <c:ptCount val="17"/>
                <c:pt idx="0">
                  <c:v>18</c:v>
                </c:pt>
                <c:pt idx="1">
                  <c:v>0</c:v>
                </c:pt>
                <c:pt idx="2">
                  <c:v>1</c:v>
                </c:pt>
                <c:pt idx="3">
                  <c:v>5</c:v>
                </c:pt>
                <c:pt idx="4">
                  <c:v>0</c:v>
                </c:pt>
                <c:pt idx="5">
                  <c:v>6</c:v>
                </c:pt>
                <c:pt idx="6">
                  <c:v>3</c:v>
                </c:pt>
                <c:pt idx="7">
                  <c:v>1</c:v>
                </c:pt>
                <c:pt idx="8">
                  <c:v>4</c:v>
                </c:pt>
                <c:pt idx="9">
                  <c:v>16</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7B5B-7C4F-ACCA-3EE749DE6015}"/>
            </c:ext>
          </c:extLst>
        </c:ser>
        <c:ser>
          <c:idx val="1"/>
          <c:order val="1"/>
          <c:tx>
            <c:strRef>
              <c:f>'EX - Weekly Agile Sprint Report'!$K$57</c:f>
              <c:strCache>
                <c:ptCount val="1"/>
                <c:pt idx="0">
                  <c:v>COMPLETE</c:v>
                </c:pt>
              </c:strCache>
            </c:strRef>
          </c:tx>
          <c:spPr>
            <a:ln w="28575" cap="rnd">
              <a:solidFill>
                <a:schemeClr val="accent2"/>
              </a:solidFill>
              <a:round/>
            </a:ln>
            <a:effectLst/>
          </c:spPr>
          <c:marker>
            <c:symbol val="none"/>
          </c:marker>
          <c:cat>
            <c:strRef>
              <c:f>'EX - Weekly Agile Sprint Report'!$L$55:$AB$55</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'EX - Weekly Agile Sprint Report'!$L$57:$AB$57</c:f>
              <c:numCache>
                <c:formatCode>General</c:formatCode>
                <c:ptCount val="17"/>
                <c:pt idx="0">
                  <c:v>3</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7B5B-7C4F-ACCA-3EE749DE6015}"/>
            </c:ext>
          </c:extLst>
        </c:ser>
        <c:ser>
          <c:idx val="2"/>
          <c:order val="2"/>
          <c:tx>
            <c:strRef>
              <c:f>'EX - Weekly Agile Sprint Report'!$K$62</c:f>
              <c:strCache>
                <c:ptCount val="1"/>
                <c:pt idx="0">
                  <c:v>IDEAL BURNDOWN</c:v>
                </c:pt>
              </c:strCache>
            </c:strRef>
          </c:tx>
          <c:spPr>
            <a:ln w="28575" cap="rnd">
              <a:solidFill>
                <a:schemeClr val="accent3"/>
              </a:solidFill>
              <a:round/>
            </a:ln>
            <a:effectLst/>
          </c:spPr>
          <c:marker>
            <c:symbol val="none"/>
          </c:marker>
          <c:cat>
            <c:strRef>
              <c:f>'EX - Weekly Agile Sprint Report'!$L$55:$AB$55</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'EX - Weekly Agile Sprint Report'!$L$62:$AB$62</c:f>
              <c:numCache>
                <c:formatCode>General</c:formatCode>
                <c:ptCount val="17"/>
                <c:pt idx="0">
                  <c:v>54</c:v>
                </c:pt>
                <c:pt idx="1">
                  <c:v>49.5</c:v>
                </c:pt>
                <c:pt idx="2">
                  <c:v>45</c:v>
                </c:pt>
                <c:pt idx="3">
                  <c:v>40.5</c:v>
                </c:pt>
                <c:pt idx="4">
                  <c:v>36</c:v>
                </c:pt>
                <c:pt idx="5">
                  <c:v>31.5</c:v>
                </c:pt>
                <c:pt idx="6">
                  <c:v>27</c:v>
                </c:pt>
                <c:pt idx="7">
                  <c:v>22.5</c:v>
                </c:pt>
                <c:pt idx="8">
                  <c:v>18</c:v>
                </c:pt>
                <c:pt idx="9">
                  <c:v>13.5</c:v>
                </c:pt>
                <c:pt idx="10">
                  <c:v>9</c:v>
                </c:pt>
                <c:pt idx="11">
                  <c:v>4.5</c:v>
                </c:pt>
                <c:pt idx="12">
                  <c:v>0</c:v>
                </c:pt>
                <c:pt idx="13">
                  <c:v>0</c:v>
                </c:pt>
                <c:pt idx="14">
                  <c:v>0</c:v>
                </c:pt>
                <c:pt idx="15">
                  <c:v>0</c:v>
                </c:pt>
                <c:pt idx="16">
                  <c:v>0</c:v>
                </c:pt>
              </c:numCache>
            </c:numRef>
          </c:val>
          <c:smooth val="0"/>
          <c:extLst>
            <c:ext xmlns:c16="http://schemas.microsoft.com/office/drawing/2014/chart" uri="{C3380CC4-5D6E-409C-BE32-E72D297353CC}">
              <c16:uniqueId val="{00000002-7B5B-7C4F-ACCA-3EE749DE6015}"/>
            </c:ext>
          </c:extLst>
        </c:ser>
        <c:dLbls>
          <c:showLegendKey val="0"/>
          <c:showVal val="0"/>
          <c:showCatName val="0"/>
          <c:showSerName val="0"/>
          <c:showPercent val="0"/>
          <c:showBubbleSize val="0"/>
        </c:dLbls>
        <c:smooth val="0"/>
        <c:axId val="5058352"/>
        <c:axId val="5060000"/>
      </c:lineChart>
      <c:catAx>
        <c:axId val="50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0000"/>
        <c:crosses val="autoZero"/>
        <c:auto val="1"/>
        <c:lblAlgn val="ctr"/>
        <c:lblOffset val="100"/>
        <c:noMultiLvlLbl val="0"/>
      </c:catAx>
      <c:valAx>
        <c:axId val="5060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'EX - Weekly Agile Sprint Report'!$K$61</c:f>
              <c:strCache>
                <c:ptCount val="1"/>
                <c:pt idx="0">
                  <c:v>EFFORT REMAINING</c:v>
                </c:pt>
              </c:strCache>
            </c:strRef>
          </c:tx>
          <c:spPr>
            <a:ln w="28575" cap="rnd">
              <a:solidFill>
                <a:srgbClr val="00B0F0"/>
              </a:solidFill>
              <a:round/>
            </a:ln>
            <a:effectLst/>
          </c:spPr>
          <c:marker>
            <c:symbol val="circle"/>
            <c:size val="7"/>
            <c:spPr>
              <a:solidFill>
                <a:srgbClr val="ABEFEA"/>
              </a:solidFill>
              <a:ln w="9525">
                <a:solidFill>
                  <a:srgbClr val="00B0F0"/>
                </a:solidFill>
              </a:ln>
              <a:effectLst/>
            </c:spPr>
          </c:marker>
          <c:cat>
            <c:strRef>
              <c:f>'EX - Weekly Agile Sprint Report'!$L$55:$AB$55</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'EX - Weekly Agile Sprint Report'!$L$61:$AB$61</c:f>
              <c:numCache>
                <c:formatCode>General</c:formatCode>
                <c:ptCount val="17"/>
                <c:pt idx="0">
                  <c:v>15</c:v>
                </c:pt>
                <c:pt idx="1">
                  <c:v>0</c:v>
                </c:pt>
                <c:pt idx="2">
                  <c:v>0</c:v>
                </c:pt>
                <c:pt idx="3">
                  <c:v>5</c:v>
                </c:pt>
                <c:pt idx="4">
                  <c:v>0</c:v>
                </c:pt>
                <c:pt idx="5">
                  <c:v>6</c:v>
                </c:pt>
                <c:pt idx="6">
                  <c:v>3</c:v>
                </c:pt>
                <c:pt idx="7">
                  <c:v>1</c:v>
                </c:pt>
                <c:pt idx="8">
                  <c:v>4</c:v>
                </c:pt>
                <c:pt idx="9">
                  <c:v>16</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ACE3-DC4A-8F61-837B6928150C}"/>
            </c:ext>
          </c:extLst>
        </c:ser>
        <c:ser>
          <c:idx val="2"/>
          <c:order val="1"/>
          <c:tx>
            <c:strRef>
              <c:f>'EX - Weekly Agile Sprint Report'!$K$62</c:f>
              <c:strCache>
                <c:ptCount val="1"/>
                <c:pt idx="0">
                  <c:v>IDEAL BURNDOWN</c:v>
                </c:pt>
              </c:strCache>
            </c:strRef>
          </c:tx>
          <c:spPr>
            <a:ln w="28575" cap="rnd">
              <a:solidFill>
                <a:srgbClr val="00B050"/>
              </a:solidFill>
              <a:round/>
            </a:ln>
            <a:effectLst/>
          </c:spPr>
          <c:marker>
            <c:symbol val="circle"/>
            <c:size val="5"/>
            <c:spPr>
              <a:solidFill>
                <a:srgbClr val="92D050"/>
              </a:solidFill>
              <a:ln w="9525">
                <a:solidFill>
                  <a:srgbClr val="00B050"/>
                </a:solidFill>
              </a:ln>
              <a:effectLst/>
            </c:spPr>
          </c:marker>
          <c:cat>
            <c:strRef>
              <c:f>'EX - Weekly Agile Sprint Report'!$L$55:$AB$55</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'EX - Weekly Agile Sprint Report'!$L$62:$AB$62</c:f>
              <c:numCache>
                <c:formatCode>General</c:formatCode>
                <c:ptCount val="17"/>
                <c:pt idx="0">
                  <c:v>54</c:v>
                </c:pt>
                <c:pt idx="1">
                  <c:v>49.5</c:v>
                </c:pt>
                <c:pt idx="2">
                  <c:v>45</c:v>
                </c:pt>
                <c:pt idx="3">
                  <c:v>40.5</c:v>
                </c:pt>
                <c:pt idx="4">
                  <c:v>36</c:v>
                </c:pt>
                <c:pt idx="5">
                  <c:v>31.5</c:v>
                </c:pt>
                <c:pt idx="6">
                  <c:v>27</c:v>
                </c:pt>
                <c:pt idx="7">
                  <c:v>22.5</c:v>
                </c:pt>
                <c:pt idx="8">
                  <c:v>18</c:v>
                </c:pt>
                <c:pt idx="9">
                  <c:v>13.5</c:v>
                </c:pt>
                <c:pt idx="10">
                  <c:v>9</c:v>
                </c:pt>
                <c:pt idx="11">
                  <c:v>4.5</c:v>
                </c:pt>
                <c:pt idx="12">
                  <c:v>0</c:v>
                </c:pt>
                <c:pt idx="13">
                  <c:v>0</c:v>
                </c:pt>
                <c:pt idx="14">
                  <c:v>0</c:v>
                </c:pt>
                <c:pt idx="15">
                  <c:v>0</c:v>
                </c:pt>
                <c:pt idx="16">
                  <c:v>0</c:v>
                </c:pt>
              </c:numCache>
            </c:numRef>
          </c:val>
          <c:smooth val="0"/>
          <c:extLst>
            <c:ext xmlns:c16="http://schemas.microsoft.com/office/drawing/2014/chart" uri="{C3380CC4-5D6E-409C-BE32-E72D297353CC}">
              <c16:uniqueId val="{00000002-ACE3-DC4A-8F61-837B6928150C}"/>
            </c:ext>
          </c:extLst>
        </c:ser>
        <c:dLbls>
          <c:showLegendKey val="0"/>
          <c:showVal val="0"/>
          <c:showCatName val="0"/>
          <c:showSerName val="0"/>
          <c:showPercent val="0"/>
          <c:showBubbleSize val="0"/>
        </c:dLbls>
        <c:marker val="1"/>
        <c:smooth val="0"/>
        <c:axId val="5233728"/>
        <c:axId val="5234128"/>
      </c:lineChart>
      <c:catAx>
        <c:axId val="523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34128"/>
        <c:crosses val="autoZero"/>
        <c:auto val="1"/>
        <c:lblAlgn val="ctr"/>
        <c:lblOffset val="100"/>
        <c:noMultiLvlLbl val="0"/>
      </c:catAx>
      <c:valAx>
        <c:axId val="523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33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ABEFEA"/>
              </a:solidFill>
              <a:ln w="19050">
                <a:noFill/>
              </a:ln>
              <a:effectLst/>
            </c:spPr>
            <c:extLst>
              <c:ext xmlns:c16="http://schemas.microsoft.com/office/drawing/2014/chart" uri="{C3380CC4-5D6E-409C-BE32-E72D297353CC}">
                <c16:uniqueId val="{00000001-437C-1B40-815D-C71E2644D888}"/>
              </c:ext>
            </c:extLst>
          </c:dPt>
          <c:dPt>
            <c:idx val="1"/>
            <c:invertIfNegative val="0"/>
            <c:bubble3D val="0"/>
            <c:spPr>
              <a:solidFill>
                <a:srgbClr val="92D050"/>
              </a:solidFill>
              <a:ln w="19050">
                <a:noFill/>
              </a:ln>
              <a:effectLst/>
            </c:spPr>
            <c:extLst>
              <c:ext xmlns:c16="http://schemas.microsoft.com/office/drawing/2014/chart" uri="{C3380CC4-5D6E-409C-BE32-E72D297353CC}">
                <c16:uniqueId val="{00000003-437C-1B40-815D-C71E2644D888}"/>
              </c:ext>
            </c:extLst>
          </c:dPt>
          <c:dPt>
            <c:idx val="2"/>
            <c:invertIfNegative val="0"/>
            <c:bubble3D val="0"/>
            <c:spPr>
              <a:solidFill>
                <a:srgbClr val="00B050"/>
              </a:solidFill>
              <a:ln w="19050">
                <a:noFill/>
              </a:ln>
              <a:effectLst/>
            </c:spPr>
            <c:extLst>
              <c:ext xmlns:c16="http://schemas.microsoft.com/office/drawing/2014/chart" uri="{C3380CC4-5D6E-409C-BE32-E72D297353CC}">
                <c16:uniqueId val="{00000005-437C-1B40-815D-C71E2644D888}"/>
              </c:ext>
            </c:extLst>
          </c:dPt>
          <c:dPt>
            <c:idx val="3"/>
            <c:invertIfNegative val="0"/>
            <c:bubble3D val="0"/>
            <c:spPr>
              <a:solidFill>
                <a:schemeClr val="accent4">
                  <a:lumMod val="40000"/>
                  <a:lumOff val="60000"/>
                </a:schemeClr>
              </a:solidFill>
              <a:ln w="19050">
                <a:noFill/>
              </a:ln>
              <a:effectLst/>
            </c:spPr>
            <c:extLst>
              <c:ext xmlns:c16="http://schemas.microsoft.com/office/drawing/2014/chart" uri="{C3380CC4-5D6E-409C-BE32-E72D297353CC}">
                <c16:uniqueId val="{00000007-437C-1B40-815D-C71E2644D88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Weekly Agile Sprint Rpt'!$B$54:$B$57</c:f>
              <c:strCache>
                <c:ptCount val="4"/>
                <c:pt idx="0">
                  <c:v>NOT STARTED</c:v>
                </c:pt>
                <c:pt idx="1">
                  <c:v>ON TRACK</c:v>
                </c:pt>
                <c:pt idx="2">
                  <c:v>COMPLETE</c:v>
                </c:pt>
                <c:pt idx="3">
                  <c:v>DELAYED</c:v>
                </c:pt>
              </c:strCache>
            </c:strRef>
          </c:cat>
          <c:val>
            <c:numRef>
              <c:f>'BLANK - Weekly Agile Sprint Rpt'!$C$54:$C$57</c:f>
              <c:numCache>
                <c:formatCode>0</c:formatCode>
                <c:ptCount val="4"/>
                <c:pt idx="0">
                  <c:v>0</c:v>
                </c:pt>
                <c:pt idx="1">
                  <c:v>0</c:v>
                </c:pt>
                <c:pt idx="2">
                  <c:v>0</c:v>
                </c:pt>
                <c:pt idx="3">
                  <c:v>0</c:v>
                </c:pt>
              </c:numCache>
            </c:numRef>
          </c:val>
          <c:extLst>
            <c:ext xmlns:c16="http://schemas.microsoft.com/office/drawing/2014/chart" uri="{C3380CC4-5D6E-409C-BE32-E72D297353CC}">
              <c16:uniqueId val="{00000008-437C-1B40-815D-C71E2644D888}"/>
            </c:ext>
          </c:extLst>
        </c:ser>
        <c:dLbls>
          <c:showLegendKey val="0"/>
          <c:showVal val="0"/>
          <c:showCatName val="0"/>
          <c:showSerName val="0"/>
          <c:showPercent val="0"/>
          <c:showBubbleSize val="0"/>
        </c:dLbls>
        <c:gapWidth val="100"/>
        <c:axId val="1108476528"/>
        <c:axId val="1108474880"/>
      </c:barChart>
      <c:valAx>
        <c:axId val="1108474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08476528"/>
        <c:crosses val="autoZero"/>
        <c:crossBetween val="between"/>
      </c:valAx>
      <c:catAx>
        <c:axId val="1108476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08474880"/>
        <c:crosses val="autoZero"/>
        <c:auto val="1"/>
        <c:lblAlgn val="ctr"/>
        <c:lblOffset val="100"/>
        <c:noMultiLvlLbl val="0"/>
      </c:catAx>
      <c:spPr>
        <a:noFill/>
        <a:ln>
          <a:noFill/>
        </a:ln>
        <a:effectLst/>
      </c:spPr>
    </c:plotArea>
    <c:legend>
      <c:legendPos val="r"/>
      <c:layout>
        <c:manualLayout>
          <c:xMode val="edge"/>
          <c:yMode val="edge"/>
          <c:x val="0.74179068241469814"/>
          <c:y val="0.67398169036633826"/>
          <c:w val="0.24154265091863517"/>
          <c:h val="0.26811274032442056"/>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'BLANK - Weekly Agile Sprint Rpt'!$K$55</c:f>
              <c:strCache>
                <c:ptCount val="1"/>
                <c:pt idx="0">
                  <c:v>STORY POINTS</c:v>
                </c:pt>
              </c:strCache>
            </c:strRef>
          </c:tx>
          <c:spPr>
            <a:ln w="28575" cap="rnd">
              <a:solidFill>
                <a:schemeClr val="accent1"/>
              </a:solidFill>
              <a:round/>
            </a:ln>
            <a:effectLst/>
          </c:spPr>
          <c:marker>
            <c:symbol val="none"/>
          </c:marker>
          <c:cat>
            <c:strRef>
              <c:f>'BLANK - Weekly Agile Sprint Rpt'!$L$54:$AB$54</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'BLANK - Weekly Agile Sprint Rpt'!$L$55:$AB$55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3294-DA47-87B9-A1B658E11F24}"/>
            </c:ext>
          </c:extLst>
        </c:ser>
        <c:ser>
          <c:idx val="1"/>
          <c:order val="1"/>
          <c:tx>
            <c:strRef>
              <c:f>'BLANK - Weekly Agile Sprint Rpt'!$K$56</c:f>
              <c:strCache>
                <c:ptCount val="1"/>
                <c:pt idx="0">
                  <c:v>COMPLETE</c:v>
                </c:pt>
              </c:strCache>
            </c:strRef>
          </c:tx>
          <c:spPr>
            <a:ln w="28575" cap="rnd">
              <a:solidFill>
                <a:schemeClr val="accent2"/>
              </a:solidFill>
              <a:round/>
            </a:ln>
            <a:effectLst/>
          </c:spPr>
          <c:marker>
            <c:symbol val="none"/>
          </c:marker>
          <c:cat>
            <c:strRef>
              <c:f>'BLANK - Weekly Agile Sprint Rpt'!$L$54:$AB$54</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'BLANK - Weekly Agile Sprint Rpt'!$L$56:$AB$56</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3294-DA47-87B9-A1B658E11F24}"/>
            </c:ext>
          </c:extLst>
        </c:ser>
        <c:ser>
          <c:idx val="2"/>
          <c:order val="2"/>
          <c:tx>
            <c:strRef>
              <c:f>'BLANK - Weekly Agile Sprint Rpt'!$K$61</c:f>
              <c:strCache>
                <c:ptCount val="1"/>
                <c:pt idx="0">
                  <c:v>IDEAL BURNDOWN</c:v>
                </c:pt>
              </c:strCache>
            </c:strRef>
          </c:tx>
          <c:spPr>
            <a:ln w="28575" cap="rnd">
              <a:solidFill>
                <a:schemeClr val="accent3"/>
              </a:solidFill>
              <a:round/>
            </a:ln>
            <a:effectLst/>
          </c:spPr>
          <c:marker>
            <c:symbol val="none"/>
          </c:marker>
          <c:cat>
            <c:strRef>
              <c:f>'BLANK - Weekly Agile Sprint Rpt'!$L$54:$AB$54</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'BLANK - Weekly Agile Sprint Rpt'!$L$61:$AB$61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2-3294-DA47-87B9-A1B658E11F24}"/>
            </c:ext>
          </c:extLst>
        </c:ser>
        <c:dLbls>
          <c:showLegendKey val="0"/>
          <c:showVal val="0"/>
          <c:showCatName val="0"/>
          <c:showSerName val="0"/>
          <c:showPercent val="0"/>
          <c:showBubbleSize val="0"/>
        </c:dLbls>
        <c:smooth val="0"/>
        <c:axId val="5058352"/>
        <c:axId val="5060000"/>
      </c:lineChart>
      <c:catAx>
        <c:axId val="50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0000"/>
        <c:crosses val="autoZero"/>
        <c:auto val="1"/>
        <c:lblAlgn val="ctr"/>
        <c:lblOffset val="100"/>
        <c:noMultiLvlLbl val="0"/>
      </c:catAx>
      <c:valAx>
        <c:axId val="5060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'BLANK - Weekly Agile Sprint Rpt'!$K$60</c:f>
              <c:strCache>
                <c:ptCount val="1"/>
                <c:pt idx="0">
                  <c:v>EFFORT REMAINING</c:v>
                </c:pt>
              </c:strCache>
            </c:strRef>
          </c:tx>
          <c:spPr>
            <a:ln w="28575" cap="rnd">
              <a:solidFill>
                <a:srgbClr val="00B0F0"/>
              </a:solidFill>
              <a:round/>
            </a:ln>
            <a:effectLst/>
          </c:spPr>
          <c:marker>
            <c:symbol val="circle"/>
            <c:size val="7"/>
            <c:spPr>
              <a:solidFill>
                <a:srgbClr val="ABEFEA"/>
              </a:solidFill>
              <a:ln w="9525">
                <a:solidFill>
                  <a:srgbClr val="00B0F0"/>
                </a:solidFill>
              </a:ln>
              <a:effectLst/>
            </c:spPr>
          </c:marker>
          <c:cat>
            <c:strRef>
              <c:f>'BLANK - Weekly Agile Sprint Rpt'!$L$54:$AB$54</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'BLANK - Weekly Agile Sprint Rpt'!$L$60:$AB$60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D271-964D-B206-AE4535440091}"/>
            </c:ext>
          </c:extLst>
        </c:ser>
        <c:ser>
          <c:idx val="2"/>
          <c:order val="1"/>
          <c:tx>
            <c:strRef>
              <c:f>'BLANK - Weekly Agile Sprint Rpt'!$K$61</c:f>
              <c:strCache>
                <c:ptCount val="1"/>
                <c:pt idx="0">
                  <c:v>IDEAL BURNDOWN</c:v>
                </c:pt>
              </c:strCache>
            </c:strRef>
          </c:tx>
          <c:spPr>
            <a:ln w="28575" cap="rnd">
              <a:solidFill>
                <a:srgbClr val="00B050"/>
              </a:solidFill>
              <a:round/>
            </a:ln>
            <a:effectLst/>
          </c:spPr>
          <c:marker>
            <c:symbol val="circle"/>
            <c:size val="5"/>
            <c:spPr>
              <a:solidFill>
                <a:srgbClr val="92D050"/>
              </a:solidFill>
              <a:ln w="9525">
                <a:solidFill>
                  <a:srgbClr val="00B050"/>
                </a:solidFill>
              </a:ln>
              <a:effectLst/>
            </c:spPr>
          </c:marker>
          <c:cat>
            <c:strRef>
              <c:f>'BLANK - Weekly Agile Sprint Rpt'!$L$54:$AB$54</c:f>
              <c:strCache>
                <c:ptCount val="17"/>
                <c:pt idx="0">
                  <c:v>wk1</c:v>
                </c:pt>
                <c:pt idx="1">
                  <c:v>wk2</c:v>
                </c:pt>
                <c:pt idx="2">
                  <c:v>wk3</c:v>
                </c:pt>
                <c:pt idx="3">
                  <c:v>wk4</c:v>
                </c:pt>
                <c:pt idx="4">
                  <c:v>wk5</c:v>
                </c:pt>
                <c:pt idx="5">
                  <c:v>wk6</c:v>
                </c:pt>
                <c:pt idx="6">
                  <c:v>wk7</c:v>
                </c:pt>
                <c:pt idx="7">
                  <c:v>wk8</c:v>
                </c:pt>
                <c:pt idx="8">
                  <c:v>wk9</c:v>
                </c:pt>
                <c:pt idx="9">
                  <c:v>wk10</c:v>
                </c:pt>
                <c:pt idx="10">
                  <c:v>wk11</c:v>
                </c:pt>
                <c:pt idx="11">
                  <c:v>wk12</c:v>
                </c:pt>
                <c:pt idx="12">
                  <c:v>wk13</c:v>
                </c:pt>
                <c:pt idx="13">
                  <c:v>wk14</c:v>
                </c:pt>
                <c:pt idx="14">
                  <c:v>wk15</c:v>
                </c:pt>
                <c:pt idx="15">
                  <c:v>wk16</c:v>
                </c:pt>
                <c:pt idx="16">
                  <c:v>wk17</c:v>
                </c:pt>
              </c:strCache>
            </c:strRef>
          </c:cat>
          <c:val>
            <c:numRef>
              <c:f>'BLANK - Weekly Agile Sprint Rpt'!$L$61:$AB$61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D271-964D-B206-AE4535440091}"/>
            </c:ext>
          </c:extLst>
        </c:ser>
        <c:dLbls>
          <c:showLegendKey val="0"/>
          <c:showVal val="0"/>
          <c:showCatName val="0"/>
          <c:showSerName val="0"/>
          <c:showPercent val="0"/>
          <c:showBubbleSize val="0"/>
        </c:dLbls>
        <c:marker val="1"/>
        <c:smooth val="0"/>
        <c:axId val="5233728"/>
        <c:axId val="5234128"/>
      </c:lineChart>
      <c:catAx>
        <c:axId val="523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34128"/>
        <c:crosses val="autoZero"/>
        <c:auto val="1"/>
        <c:lblAlgn val="ctr"/>
        <c:lblOffset val="100"/>
        <c:noMultiLvlLbl val="0"/>
      </c:catAx>
      <c:valAx>
        <c:axId val="523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33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416&amp;utm_source=integrated+content&amp;utm_campaign=/content/weekly-status-report-templates&amp;utm_medium=Weekly+Agile+Sprint+Status+Report++11416&amp;lpa=Weekly+Agile+Sprint+Status+Report++11416&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1322378</xdr:colOff>
      <xdr:row>0</xdr:row>
      <xdr:rowOff>2505456</xdr:rowOff>
    </xdr:to>
    <xdr:pic>
      <xdr:nvPicPr>
        <xdr:cNvPr id="6" name="Picture 5">
          <a:hlinkClick xmlns:r="http://schemas.openxmlformats.org/officeDocument/2006/relationships" r:id="rId1"/>
          <a:extLst>
            <a:ext uri="{FF2B5EF4-FFF2-40B4-BE49-F238E27FC236}">
              <a16:creationId xmlns:a16="http://schemas.microsoft.com/office/drawing/2014/main" id="{30969AB2-25AD-804E-8CDB-2E0EC30EB2BA}"/>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twoCellAnchor>
    <xdr:from>
      <xdr:col>1</xdr:col>
      <xdr:colOff>0</xdr:colOff>
      <xdr:row>28</xdr:row>
      <xdr:rowOff>0</xdr:rowOff>
    </xdr:from>
    <xdr:to>
      <xdr:col>3</xdr:col>
      <xdr:colOff>1739900</xdr:colOff>
      <xdr:row>33</xdr:row>
      <xdr:rowOff>38100</xdr:rowOff>
    </xdr:to>
    <xdr:graphicFrame macro="">
      <xdr:nvGraphicFramePr>
        <xdr:cNvPr id="7" name="Chart 6">
          <a:extLst>
            <a:ext uri="{FF2B5EF4-FFF2-40B4-BE49-F238E27FC236}">
              <a16:creationId xmlns:a16="http://schemas.microsoft.com/office/drawing/2014/main" id="{3D41C8DD-E0C3-C047-A486-4A34290FF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260350</xdr:colOff>
      <xdr:row>66</xdr:row>
      <xdr:rowOff>82550</xdr:rowOff>
    </xdr:from>
    <xdr:to>
      <xdr:col>30</xdr:col>
      <xdr:colOff>228600</xdr:colOff>
      <xdr:row>96</xdr:row>
      <xdr:rowOff>147320</xdr:rowOff>
    </xdr:to>
    <xdr:graphicFrame macro="">
      <xdr:nvGraphicFramePr>
        <xdr:cNvPr id="4" name="Chart 3">
          <a:extLst>
            <a:ext uri="{FF2B5EF4-FFF2-40B4-BE49-F238E27FC236}">
              <a16:creationId xmlns:a16="http://schemas.microsoft.com/office/drawing/2014/main" id="{ED0C16AB-CFFD-723B-5551-B57CCD41A6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146050</xdr:colOff>
      <xdr:row>28</xdr:row>
      <xdr:rowOff>19050</xdr:rowOff>
    </xdr:from>
    <xdr:to>
      <xdr:col>8</xdr:col>
      <xdr:colOff>1562100</xdr:colOff>
      <xdr:row>44</xdr:row>
      <xdr:rowOff>228600</xdr:rowOff>
    </xdr:to>
    <xdr:graphicFrame macro="">
      <xdr:nvGraphicFramePr>
        <xdr:cNvPr id="8" name="Chart 7">
          <a:extLst>
            <a:ext uri="{FF2B5EF4-FFF2-40B4-BE49-F238E27FC236}">
              <a16:creationId xmlns:a16="http://schemas.microsoft.com/office/drawing/2014/main" id="{050B1FAB-1E1D-5D8B-CDA9-89E6D5F43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27</xdr:row>
      <xdr:rowOff>0</xdr:rowOff>
    </xdr:from>
    <xdr:to>
      <xdr:col>3</xdr:col>
      <xdr:colOff>1739900</xdr:colOff>
      <xdr:row>32</xdr:row>
      <xdr:rowOff>38100</xdr:rowOff>
    </xdr:to>
    <xdr:graphicFrame macro="">
      <xdr:nvGraphicFramePr>
        <xdr:cNvPr id="3" name="Chart 2">
          <a:extLst>
            <a:ext uri="{FF2B5EF4-FFF2-40B4-BE49-F238E27FC236}">
              <a16:creationId xmlns:a16="http://schemas.microsoft.com/office/drawing/2014/main" id="{05B6C08B-6549-6E4D-8250-69CAD6C65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260350</xdr:colOff>
      <xdr:row>65</xdr:row>
      <xdr:rowOff>82550</xdr:rowOff>
    </xdr:from>
    <xdr:to>
      <xdr:col>30</xdr:col>
      <xdr:colOff>228600</xdr:colOff>
      <xdr:row>95</xdr:row>
      <xdr:rowOff>147320</xdr:rowOff>
    </xdr:to>
    <xdr:graphicFrame macro="">
      <xdr:nvGraphicFramePr>
        <xdr:cNvPr id="4" name="Chart 3">
          <a:extLst>
            <a:ext uri="{FF2B5EF4-FFF2-40B4-BE49-F238E27FC236}">
              <a16:creationId xmlns:a16="http://schemas.microsoft.com/office/drawing/2014/main" id="{1F2A48C8-AC7E-C046-9587-41A68A10E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146050</xdr:colOff>
      <xdr:row>27</xdr:row>
      <xdr:rowOff>19050</xdr:rowOff>
    </xdr:from>
    <xdr:to>
      <xdr:col>8</xdr:col>
      <xdr:colOff>1562100</xdr:colOff>
      <xdr:row>43</xdr:row>
      <xdr:rowOff>228600</xdr:rowOff>
    </xdr:to>
    <xdr:graphicFrame macro="">
      <xdr:nvGraphicFramePr>
        <xdr:cNvPr id="5" name="Chart 4">
          <a:extLst>
            <a:ext uri="{FF2B5EF4-FFF2-40B4-BE49-F238E27FC236}">
              <a16:creationId xmlns:a16="http://schemas.microsoft.com/office/drawing/2014/main" id="{BB0B37CE-EECB-6F43-ACF1-EEB6436A6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rand-Launch-Strategy-Template17"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416&amp;utm_source=integrated+content&amp;utm_campaign=/content/weekly-status-report-templates&amp;utm_medium=Weekly+Agile+Sprint+Status+Report++11416&amp;lpa=Weekly+Agile+Sprint+Status+Report++11416&amp;lx=PFpZZjisDNTS-Ddigi3MyABAgeTPLDIL8TQRu558b7w" TargetMode="External"/><Relationship Id="rId2" Type="http://schemas.openxmlformats.org/officeDocument/2006/relationships/hyperlink" Target="https://bit.ly/2PgQxoh" TargetMode="External"/><Relationship Id="rId1" Type="http://schemas.openxmlformats.org/officeDocument/2006/relationships/hyperlink" Target="https://bit.ly/3B36Db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B36Db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K158"/>
  <sheetViews>
    <sheetView showGridLines="0" tabSelected="1" workbookViewId="0">
      <pane ySplit="1" topLeftCell="A2" activePane="bottomLeft" state="frozen"/>
      <selection pane="bottomLeft" activeCell="E65" sqref="E65"/>
    </sheetView>
  </sheetViews>
  <sheetFormatPr baseColWidth="10" defaultColWidth="11" defaultRowHeight="13" x14ac:dyDescent="0.15"/>
  <cols>
    <col min="1" max="1" width="3.33203125" style="1" customWidth="1"/>
    <col min="2" max="2" width="26" style="1" customWidth="1"/>
    <col min="3" max="3" width="22.83203125" style="1" customWidth="1"/>
    <col min="4" max="9" width="20.83203125" style="1" customWidth="1"/>
    <col min="10" max="10" width="3.33203125" style="1" customWidth="1"/>
    <col min="11" max="11" width="16.5" style="1" bestFit="1" customWidth="1"/>
    <col min="12" max="28" width="8.83203125" style="1" customWidth="1"/>
    <col min="29" max="29" width="10.83203125" style="1" customWidth="1"/>
    <col min="30" max="16384" width="11" style="1"/>
  </cols>
  <sheetData>
    <row r="1" spans="1:115" customFormat="1" ht="199" customHeight="1" x14ac:dyDescent="0.2">
      <c r="B1" s="7"/>
      <c r="C1" s="8"/>
      <c r="D1" s="9"/>
      <c r="E1" s="7"/>
      <c r="F1" s="7"/>
      <c r="G1" s="7"/>
      <c r="H1" s="8"/>
      <c r="I1" s="8"/>
      <c r="J1" s="10"/>
      <c r="L1" s="8"/>
      <c r="AK1" s="11"/>
      <c r="AL1" s="11"/>
      <c r="CH1" s="11"/>
      <c r="CI1" s="11"/>
    </row>
    <row r="2" spans="1:115" s="19" customFormat="1" ht="42" customHeight="1" x14ac:dyDescent="0.2">
      <c r="A2" s="12"/>
      <c r="B2" s="80" t="s">
        <v>24</v>
      </c>
      <c r="C2" s="14"/>
      <c r="D2" s="13"/>
      <c r="E2" s="15"/>
      <c r="F2" s="15"/>
      <c r="G2" s="15"/>
      <c r="H2" s="14"/>
      <c r="I2" s="14"/>
      <c r="J2" s="16"/>
      <c r="K2" s="15"/>
      <c r="L2" s="14"/>
      <c r="M2" s="15"/>
      <c r="N2" s="15"/>
      <c r="O2" s="15"/>
      <c r="P2" s="15"/>
      <c r="Q2" s="15"/>
      <c r="R2" s="15"/>
      <c r="S2" s="15"/>
      <c r="T2" s="15"/>
      <c r="U2" s="15"/>
      <c r="V2" s="15"/>
      <c r="W2" s="15"/>
      <c r="X2" s="15"/>
      <c r="Y2" s="15"/>
      <c r="Z2" s="15"/>
      <c r="AA2" s="15"/>
      <c r="AB2" s="15"/>
      <c r="AC2" s="15"/>
      <c r="AD2" s="15"/>
      <c r="AE2" s="15"/>
      <c r="AF2" s="15"/>
      <c r="AG2" s="15"/>
      <c r="AH2" s="15"/>
      <c r="AI2" s="15"/>
      <c r="AJ2" s="15"/>
      <c r="AK2" s="14"/>
      <c r="AL2" s="14"/>
      <c r="AM2" s="18"/>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4"/>
      <c r="CI2" s="14"/>
      <c r="CJ2" s="18"/>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K2" s="20"/>
    </row>
    <row r="3" spans="1:115" ht="20" customHeight="1" x14ac:dyDescent="0.15">
      <c r="A3" s="3"/>
      <c r="B3" s="92" t="s">
        <v>25</v>
      </c>
      <c r="C3" s="92"/>
      <c r="D3" s="44" t="s">
        <v>42</v>
      </c>
      <c r="E3" s="44" t="s">
        <v>43</v>
      </c>
      <c r="F3" s="60"/>
      <c r="G3" s="60"/>
      <c r="H3" s="44" t="s">
        <v>11</v>
      </c>
      <c r="I3" s="45" t="s">
        <v>20</v>
      </c>
      <c r="K3" s="3"/>
      <c r="L3" s="3"/>
      <c r="N3" s="3"/>
      <c r="O3" s="3"/>
      <c r="P3" s="3"/>
      <c r="Q3" s="3"/>
      <c r="R3" s="3"/>
      <c r="S3" s="3"/>
      <c r="T3" s="3"/>
      <c r="U3" s="3"/>
      <c r="V3" s="3"/>
      <c r="W3" s="3"/>
      <c r="X3" s="3"/>
      <c r="Y3" s="3"/>
      <c r="Z3" s="3"/>
      <c r="AA3" s="3"/>
      <c r="AB3" s="3"/>
      <c r="AC3" s="3"/>
      <c r="AD3" s="3"/>
      <c r="AE3" s="3"/>
      <c r="AF3" s="3"/>
    </row>
    <row r="4" spans="1:115" ht="60" customHeight="1" thickBot="1" x14ac:dyDescent="0.2">
      <c r="A4" s="3"/>
      <c r="B4" s="93" t="s">
        <v>22</v>
      </c>
      <c r="C4" s="94"/>
      <c r="D4" s="65">
        <v>47032</v>
      </c>
      <c r="E4" s="66">
        <v>47110</v>
      </c>
      <c r="F4" s="67"/>
      <c r="G4" s="67"/>
      <c r="H4" s="68" t="s">
        <v>21</v>
      </c>
      <c r="I4" s="69">
        <f>'EX - Weekly Agile Sprint Report'!D57</f>
        <v>0.16666666666666666</v>
      </c>
      <c r="K4" s="3"/>
      <c r="L4" s="3"/>
      <c r="N4" s="3"/>
      <c r="O4" s="3"/>
      <c r="P4" s="3"/>
      <c r="Q4" s="3"/>
      <c r="R4" s="3"/>
      <c r="S4" s="3"/>
      <c r="T4" s="3"/>
      <c r="U4" s="3"/>
      <c r="V4" s="3"/>
      <c r="W4" s="3"/>
      <c r="X4" s="3"/>
      <c r="Y4" s="3"/>
      <c r="Z4" s="3"/>
      <c r="AA4" s="3"/>
      <c r="AB4" s="3"/>
      <c r="AC4" s="3"/>
      <c r="AD4" s="3"/>
      <c r="AE4" s="3"/>
      <c r="AF4" s="3"/>
    </row>
    <row r="5" spans="1:115" ht="14" customHeight="1" x14ac:dyDescent="0.15">
      <c r="A5" s="3"/>
      <c r="B5" s="3"/>
      <c r="C5" s="3"/>
      <c r="D5" s="3"/>
      <c r="E5" s="3"/>
      <c r="F5" s="3"/>
      <c r="G5" s="3"/>
      <c r="H5" s="3"/>
      <c r="I5" s="3"/>
      <c r="J5" s="3"/>
      <c r="K5" s="3"/>
      <c r="L5" s="3"/>
      <c r="N5" s="3"/>
      <c r="O5" s="3"/>
      <c r="P5" s="3"/>
      <c r="Q5" s="3"/>
      <c r="R5" s="3"/>
      <c r="S5" s="3"/>
      <c r="T5" s="3"/>
      <c r="U5" s="3"/>
      <c r="V5" s="3"/>
      <c r="W5" s="3"/>
      <c r="X5" s="3"/>
      <c r="Y5" s="3"/>
      <c r="Z5" s="3"/>
      <c r="AA5" s="3"/>
      <c r="AB5" s="3"/>
      <c r="AC5" s="3"/>
      <c r="AD5" s="3"/>
      <c r="AE5" s="3"/>
      <c r="AF5" s="3"/>
      <c r="AG5" s="3"/>
      <c r="AH5" s="3"/>
      <c r="AI5" s="3"/>
      <c r="AJ5" s="3"/>
      <c r="AK5" s="3"/>
      <c r="AL5" s="3"/>
    </row>
    <row r="6" spans="1:115" ht="20" customHeight="1" x14ac:dyDescent="0.15">
      <c r="A6" s="3"/>
      <c r="D6" s="96" t="s">
        <v>61</v>
      </c>
      <c r="E6" s="96"/>
      <c r="F6" s="96"/>
      <c r="G6" s="97" t="s">
        <v>70</v>
      </c>
      <c r="H6" s="97" t="s">
        <v>69</v>
      </c>
      <c r="I6" s="46"/>
      <c r="J6" s="47"/>
      <c r="K6" s="3"/>
      <c r="L6" s="48"/>
      <c r="N6" s="3"/>
      <c r="O6" s="3"/>
      <c r="P6" s="3"/>
      <c r="Q6" s="3"/>
      <c r="R6" s="3"/>
      <c r="S6" s="3"/>
      <c r="T6" s="3"/>
      <c r="U6" s="3"/>
      <c r="V6" s="3"/>
      <c r="W6" s="3"/>
      <c r="X6" s="3"/>
      <c r="Y6" s="3"/>
      <c r="Z6" s="3"/>
      <c r="AA6" s="3"/>
      <c r="AB6" s="3"/>
      <c r="AC6" s="3"/>
      <c r="AD6" s="3"/>
      <c r="AE6" s="3"/>
      <c r="AF6" s="3"/>
      <c r="AG6" s="3"/>
      <c r="AH6" s="3"/>
      <c r="AI6" s="3"/>
      <c r="AJ6" s="3"/>
      <c r="AK6" s="3"/>
      <c r="AL6" s="3"/>
    </row>
    <row r="7" spans="1:115" ht="20" customHeight="1" x14ac:dyDescent="0.15">
      <c r="A7" s="3"/>
      <c r="D7" s="49" t="s">
        <v>18</v>
      </c>
      <c r="E7" s="49" t="s">
        <v>4</v>
      </c>
      <c r="F7" s="49" t="s">
        <v>60</v>
      </c>
      <c r="G7" s="98"/>
      <c r="H7" s="98"/>
      <c r="I7" s="46"/>
      <c r="J7" s="47"/>
      <c r="K7" s="3"/>
      <c r="L7" s="48"/>
      <c r="N7" s="3"/>
      <c r="O7" s="3"/>
      <c r="P7" s="3"/>
      <c r="Q7" s="3"/>
      <c r="R7" s="3"/>
      <c r="S7" s="3"/>
      <c r="T7" s="3"/>
      <c r="U7" s="3"/>
      <c r="V7" s="3"/>
      <c r="W7" s="3"/>
      <c r="X7" s="3"/>
      <c r="Y7" s="3"/>
      <c r="Z7" s="3"/>
      <c r="AA7" s="3"/>
      <c r="AB7" s="3"/>
      <c r="AC7" s="3"/>
      <c r="AD7" s="3"/>
      <c r="AE7" s="3"/>
      <c r="AF7" s="3"/>
      <c r="AG7" s="3"/>
      <c r="AH7" s="3"/>
      <c r="AI7" s="3"/>
      <c r="AJ7" s="3"/>
      <c r="AK7" s="3"/>
      <c r="AL7" s="3"/>
    </row>
    <row r="8" spans="1:115" ht="58" customHeight="1" thickBot="1" x14ac:dyDescent="0.2">
      <c r="A8" s="3"/>
      <c r="D8" s="70">
        <f>SUM(D12:D26)</f>
        <v>54</v>
      </c>
      <c r="E8" s="71">
        <f>SUMIF(I11:I26,"*"&amp;'Dropdown Keys'!D6&amp;"*",D11:D26)</f>
        <v>4</v>
      </c>
      <c r="F8" s="72">
        <f>SUM(D8-E8)</f>
        <v>50</v>
      </c>
      <c r="G8" s="85">
        <f>(E8/4)</f>
        <v>1</v>
      </c>
      <c r="H8" s="84">
        <f>ROUNDUP((DATEDIF(D4, E4, "d") / 7), 0)</f>
        <v>12</v>
      </c>
      <c r="I8" s="46"/>
      <c r="J8" s="47"/>
      <c r="K8" s="3"/>
      <c r="L8" s="48"/>
      <c r="N8" s="3"/>
      <c r="O8" s="3"/>
      <c r="P8" s="3"/>
      <c r="Q8" s="3"/>
      <c r="R8" s="3"/>
      <c r="S8" s="3"/>
      <c r="T8" s="3"/>
      <c r="U8" s="3"/>
      <c r="V8" s="3"/>
      <c r="W8" s="3"/>
      <c r="X8" s="3"/>
      <c r="Y8" s="3"/>
      <c r="Z8" s="3"/>
      <c r="AA8" s="3"/>
      <c r="AB8" s="3"/>
      <c r="AC8" s="3"/>
      <c r="AD8" s="3"/>
      <c r="AE8" s="3"/>
      <c r="AF8" s="3"/>
      <c r="AG8" s="3"/>
      <c r="AH8" s="3"/>
      <c r="AI8" s="3"/>
      <c r="AJ8" s="3"/>
      <c r="AK8" s="3"/>
      <c r="AL8" s="3"/>
    </row>
    <row r="9" spans="1:115" ht="14" customHeight="1" x14ac:dyDescent="0.15">
      <c r="A9" s="3"/>
      <c r="B9" s="3"/>
      <c r="C9" s="3"/>
      <c r="D9" s="3"/>
      <c r="E9" s="3"/>
      <c r="F9" s="3"/>
      <c r="G9" s="3"/>
      <c r="H9" s="3"/>
      <c r="I9" s="3"/>
      <c r="J9" s="3"/>
      <c r="K9" s="3"/>
      <c r="L9" s="3"/>
      <c r="N9" s="3"/>
      <c r="O9" s="3"/>
      <c r="P9" s="3"/>
      <c r="Q9" s="3"/>
      <c r="R9" s="3"/>
      <c r="S9" s="3"/>
      <c r="T9" s="3"/>
      <c r="U9" s="3"/>
      <c r="V9" s="3"/>
      <c r="W9" s="3"/>
      <c r="X9" s="3"/>
      <c r="Y9" s="3"/>
      <c r="Z9" s="3"/>
      <c r="AA9" s="3"/>
      <c r="AB9" s="3"/>
      <c r="AC9" s="3"/>
      <c r="AD9" s="3"/>
      <c r="AE9" s="3"/>
      <c r="AF9" s="3"/>
      <c r="AG9" s="3"/>
      <c r="AH9" s="3"/>
      <c r="AI9" s="3"/>
      <c r="AJ9" s="3"/>
      <c r="AK9" s="3"/>
      <c r="AL9" s="3"/>
    </row>
    <row r="10" spans="1:115" ht="25" customHeight="1" x14ac:dyDescent="0.15">
      <c r="A10" s="3"/>
      <c r="B10" s="61" t="s">
        <v>33</v>
      </c>
      <c r="C10" s="61" t="s">
        <v>34</v>
      </c>
      <c r="D10" s="62" t="s">
        <v>37</v>
      </c>
      <c r="E10" s="62" t="s">
        <v>35</v>
      </c>
      <c r="F10" s="62" t="s">
        <v>36</v>
      </c>
      <c r="G10" s="62" t="s">
        <v>48</v>
      </c>
      <c r="H10" s="62" t="s">
        <v>49</v>
      </c>
      <c r="I10" s="61" t="s">
        <v>8</v>
      </c>
      <c r="K10" s="3"/>
      <c r="L10" s="3"/>
      <c r="M10" s="3"/>
      <c r="N10" s="3"/>
      <c r="O10" s="3"/>
      <c r="P10" s="3"/>
      <c r="Q10" s="3"/>
      <c r="R10" s="3"/>
      <c r="S10" s="3"/>
      <c r="T10" s="3"/>
      <c r="U10" s="3"/>
      <c r="V10" s="3"/>
      <c r="W10" s="3"/>
      <c r="X10" s="3"/>
      <c r="Y10" s="3"/>
      <c r="Z10" s="3"/>
      <c r="AA10" s="3"/>
      <c r="AB10" s="3"/>
      <c r="AC10" s="3"/>
      <c r="AD10" s="3"/>
      <c r="AE10" s="3"/>
      <c r="AF10" s="3"/>
    </row>
    <row r="11" spans="1:115" ht="25" customHeight="1" x14ac:dyDescent="0.15">
      <c r="A11" s="3"/>
      <c r="B11" s="33" t="s">
        <v>32</v>
      </c>
      <c r="C11" s="33" t="s">
        <v>46</v>
      </c>
      <c r="D11" s="33"/>
      <c r="E11" s="73">
        <v>47032</v>
      </c>
      <c r="F11" s="73">
        <v>47051</v>
      </c>
      <c r="G11" s="63">
        <f>IF(F11=0,"",F11-E11+1)</f>
        <v>20</v>
      </c>
      <c r="H11" s="63"/>
      <c r="I11" s="33"/>
      <c r="K11" s="3"/>
      <c r="L11" s="3"/>
      <c r="M11" s="3"/>
      <c r="N11" s="3"/>
      <c r="O11" s="3"/>
      <c r="P11" s="3"/>
      <c r="Q11" s="3"/>
      <c r="R11" s="3"/>
      <c r="S11" s="3"/>
      <c r="T11" s="3"/>
      <c r="U11" s="3"/>
      <c r="V11" s="3"/>
      <c r="W11" s="3"/>
      <c r="X11" s="3"/>
      <c r="Y11" s="3"/>
      <c r="Z11" s="3"/>
      <c r="AA11" s="3"/>
      <c r="AB11" s="3"/>
      <c r="AC11" s="3"/>
      <c r="AD11" s="3"/>
      <c r="AE11" s="3"/>
      <c r="AF11" s="3"/>
    </row>
    <row r="12" spans="1:115" ht="25" customHeight="1" x14ac:dyDescent="0.15">
      <c r="A12" s="3"/>
      <c r="B12" s="4" t="s">
        <v>41</v>
      </c>
      <c r="C12" s="4" t="s">
        <v>0</v>
      </c>
      <c r="D12" s="36">
        <v>3</v>
      </c>
      <c r="E12" s="74">
        <v>47032</v>
      </c>
      <c r="F12" s="74">
        <v>47033</v>
      </c>
      <c r="G12" s="75">
        <f t="shared" ref="G12:G26" si="0">IF(F12=0,"",F12-E12+1)</f>
        <v>2</v>
      </c>
      <c r="H12" s="64"/>
      <c r="I12" s="35" t="s">
        <v>4</v>
      </c>
      <c r="K12" s="3"/>
      <c r="L12" s="3"/>
      <c r="M12" s="3"/>
      <c r="N12" s="3"/>
      <c r="O12" s="3"/>
      <c r="P12" s="3"/>
      <c r="Q12" s="3"/>
      <c r="R12" s="3"/>
      <c r="S12" s="3"/>
      <c r="T12" s="3"/>
      <c r="U12" s="3"/>
      <c r="V12" s="3"/>
      <c r="W12" s="3"/>
      <c r="X12" s="3"/>
      <c r="Y12" s="3"/>
      <c r="Z12" s="3"/>
      <c r="AA12" s="3"/>
      <c r="AB12" s="3"/>
      <c r="AC12" s="3"/>
      <c r="AD12" s="3"/>
      <c r="AE12" s="3"/>
      <c r="AF12" s="3"/>
    </row>
    <row r="13" spans="1:115" ht="25" customHeight="1" x14ac:dyDescent="0.15">
      <c r="A13" s="3"/>
      <c r="B13" s="4" t="s">
        <v>44</v>
      </c>
      <c r="C13" s="4" t="s">
        <v>1</v>
      </c>
      <c r="D13" s="36">
        <v>6</v>
      </c>
      <c r="E13" s="74">
        <v>47033</v>
      </c>
      <c r="F13" s="74">
        <v>47036</v>
      </c>
      <c r="G13" s="75">
        <f t="shared" si="0"/>
        <v>4</v>
      </c>
      <c r="H13" s="64"/>
      <c r="I13" s="35" t="s">
        <v>13</v>
      </c>
      <c r="K13" s="3"/>
      <c r="L13" s="3"/>
      <c r="M13" s="3"/>
      <c r="N13" s="3"/>
      <c r="O13" s="3"/>
      <c r="P13" s="3"/>
      <c r="Q13" s="3"/>
      <c r="R13" s="3"/>
      <c r="S13" s="3"/>
      <c r="T13" s="3"/>
      <c r="U13" s="3"/>
      <c r="V13" s="3"/>
      <c r="W13" s="3"/>
      <c r="X13" s="3"/>
      <c r="Y13" s="3"/>
      <c r="Z13" s="3"/>
      <c r="AA13" s="3"/>
      <c r="AB13" s="3"/>
      <c r="AC13" s="3"/>
      <c r="AD13" s="3"/>
      <c r="AE13" s="3"/>
      <c r="AF13" s="3"/>
    </row>
    <row r="14" spans="1:115" ht="25" customHeight="1" x14ac:dyDescent="0.15">
      <c r="A14" s="3"/>
      <c r="B14" s="4" t="s">
        <v>45</v>
      </c>
      <c r="C14" s="4" t="s">
        <v>2</v>
      </c>
      <c r="D14" s="36">
        <v>9</v>
      </c>
      <c r="E14" s="74">
        <v>47036</v>
      </c>
      <c r="F14" s="74">
        <v>47051</v>
      </c>
      <c r="G14" s="75">
        <f t="shared" si="0"/>
        <v>16</v>
      </c>
      <c r="H14" s="64"/>
      <c r="I14" s="35" t="s">
        <v>13</v>
      </c>
      <c r="K14" s="3"/>
      <c r="L14" s="3"/>
      <c r="M14" s="3"/>
      <c r="N14" s="3"/>
      <c r="O14" s="3"/>
      <c r="P14" s="3"/>
      <c r="Q14" s="3"/>
      <c r="R14" s="3"/>
      <c r="S14" s="3"/>
      <c r="T14" s="3"/>
      <c r="U14" s="3"/>
      <c r="V14" s="3"/>
      <c r="W14" s="3"/>
      <c r="X14" s="3"/>
      <c r="Y14" s="3"/>
      <c r="Z14" s="3"/>
      <c r="AA14" s="3"/>
      <c r="AB14" s="3"/>
      <c r="AC14" s="3"/>
      <c r="AD14" s="3"/>
      <c r="AE14" s="3"/>
      <c r="AF14" s="3"/>
    </row>
    <row r="15" spans="1:115" ht="25" customHeight="1" x14ac:dyDescent="0.15">
      <c r="A15" s="3"/>
      <c r="B15" s="33" t="s">
        <v>38</v>
      </c>
      <c r="C15" s="33" t="s">
        <v>47</v>
      </c>
      <c r="D15" s="33"/>
      <c r="E15" s="73">
        <v>47051</v>
      </c>
      <c r="F15" s="73">
        <v>47077</v>
      </c>
      <c r="G15" s="63">
        <f t="shared" si="0"/>
        <v>27</v>
      </c>
      <c r="H15" s="63"/>
      <c r="I15" s="33"/>
      <c r="K15" s="3"/>
      <c r="L15" s="3"/>
      <c r="M15" s="3"/>
      <c r="N15" s="3"/>
      <c r="O15" s="3"/>
      <c r="P15" s="3"/>
      <c r="Q15" s="3"/>
      <c r="R15" s="3"/>
      <c r="S15" s="3"/>
      <c r="T15" s="3"/>
      <c r="U15" s="3"/>
      <c r="V15" s="3"/>
      <c r="W15" s="3"/>
      <c r="X15" s="3"/>
      <c r="Y15" s="3"/>
      <c r="Z15" s="3"/>
      <c r="AA15" s="3"/>
      <c r="AB15" s="3"/>
      <c r="AC15" s="3"/>
      <c r="AD15" s="3"/>
      <c r="AE15" s="3"/>
      <c r="AF15" s="3"/>
    </row>
    <row r="16" spans="1:115" ht="25" customHeight="1" x14ac:dyDescent="0.15">
      <c r="A16" s="3"/>
      <c r="B16" s="4" t="s">
        <v>41</v>
      </c>
      <c r="C16" s="4" t="s">
        <v>2</v>
      </c>
      <c r="D16" s="36">
        <v>1</v>
      </c>
      <c r="E16" s="74">
        <v>47051</v>
      </c>
      <c r="F16" s="74">
        <v>47059</v>
      </c>
      <c r="G16" s="75">
        <f t="shared" si="0"/>
        <v>9</v>
      </c>
      <c r="H16" s="64"/>
      <c r="I16" s="35" t="s">
        <v>4</v>
      </c>
      <c r="K16" s="3"/>
      <c r="L16" s="3"/>
      <c r="M16" s="3"/>
      <c r="N16" s="3"/>
      <c r="O16" s="3"/>
      <c r="P16" s="3"/>
      <c r="Q16" s="3"/>
      <c r="R16" s="3"/>
      <c r="S16" s="3"/>
      <c r="T16" s="3"/>
      <c r="U16" s="3"/>
      <c r="V16" s="3"/>
      <c r="W16" s="3"/>
      <c r="X16" s="3"/>
      <c r="Y16" s="3"/>
      <c r="Z16" s="3"/>
      <c r="AA16" s="3"/>
      <c r="AB16" s="3"/>
      <c r="AC16" s="3"/>
      <c r="AD16" s="3"/>
      <c r="AE16" s="3"/>
      <c r="AF16" s="3"/>
    </row>
    <row r="17" spans="1:32" ht="25" customHeight="1" x14ac:dyDescent="0.15">
      <c r="A17" s="3"/>
      <c r="B17" s="4" t="s">
        <v>44</v>
      </c>
      <c r="C17" s="4" t="s">
        <v>2</v>
      </c>
      <c r="D17" s="36">
        <v>5</v>
      </c>
      <c r="E17" s="74">
        <v>47059</v>
      </c>
      <c r="F17" s="74">
        <v>47072</v>
      </c>
      <c r="G17" s="75">
        <f t="shared" si="0"/>
        <v>14</v>
      </c>
      <c r="H17" s="64"/>
      <c r="I17" s="35" t="s">
        <v>13</v>
      </c>
      <c r="K17" s="3"/>
      <c r="L17" s="3"/>
      <c r="M17" s="3"/>
      <c r="N17" s="3"/>
      <c r="O17" s="3"/>
      <c r="P17" s="3"/>
      <c r="Q17" s="3"/>
      <c r="R17" s="3"/>
      <c r="S17" s="3"/>
      <c r="T17" s="3"/>
      <c r="U17" s="3"/>
      <c r="V17" s="3"/>
      <c r="W17" s="3"/>
      <c r="X17" s="3"/>
      <c r="Y17" s="3"/>
      <c r="Z17" s="3"/>
      <c r="AA17" s="3"/>
      <c r="AB17" s="3"/>
      <c r="AC17" s="3"/>
      <c r="AD17" s="3"/>
      <c r="AE17" s="3"/>
      <c r="AF17" s="3"/>
    </row>
    <row r="18" spans="1:32" ht="25" customHeight="1" x14ac:dyDescent="0.15">
      <c r="A18" s="3"/>
      <c r="B18" s="4" t="s">
        <v>45</v>
      </c>
      <c r="C18" s="4" t="s">
        <v>0</v>
      </c>
      <c r="D18" s="36">
        <v>6</v>
      </c>
      <c r="E18" s="74">
        <v>47072</v>
      </c>
      <c r="F18" s="74">
        <v>47077</v>
      </c>
      <c r="G18" s="75">
        <f t="shared" si="0"/>
        <v>6</v>
      </c>
      <c r="H18" s="64"/>
      <c r="I18" s="35" t="s">
        <v>12</v>
      </c>
      <c r="K18" s="3"/>
      <c r="L18" s="3"/>
      <c r="M18" s="3"/>
      <c r="N18" s="3"/>
      <c r="O18" s="3"/>
      <c r="P18" s="3"/>
      <c r="Q18" s="3"/>
      <c r="R18" s="3"/>
      <c r="S18" s="3"/>
      <c r="T18" s="3"/>
      <c r="U18" s="3"/>
      <c r="V18" s="3"/>
      <c r="W18" s="3"/>
      <c r="X18" s="3"/>
      <c r="Y18" s="3"/>
      <c r="Z18" s="3"/>
      <c r="AA18" s="3"/>
      <c r="AB18" s="3"/>
      <c r="AC18" s="3"/>
      <c r="AD18" s="3"/>
      <c r="AE18" s="3"/>
      <c r="AF18" s="3"/>
    </row>
    <row r="19" spans="1:32" ht="25" customHeight="1" x14ac:dyDescent="0.15">
      <c r="A19" s="3"/>
      <c r="B19" s="33" t="s">
        <v>39</v>
      </c>
      <c r="C19" s="33"/>
      <c r="D19" s="33"/>
      <c r="E19" s="73">
        <v>47077</v>
      </c>
      <c r="F19" s="73">
        <v>47097</v>
      </c>
      <c r="G19" s="63">
        <f t="shared" si="0"/>
        <v>21</v>
      </c>
      <c r="H19" s="63"/>
      <c r="I19" s="33"/>
      <c r="K19" s="3"/>
      <c r="L19" s="3"/>
      <c r="M19" s="3"/>
      <c r="N19" s="3"/>
      <c r="O19" s="3"/>
      <c r="P19" s="3"/>
      <c r="Q19" s="3"/>
      <c r="R19" s="3"/>
      <c r="S19" s="3"/>
      <c r="T19" s="3"/>
      <c r="U19" s="3"/>
      <c r="V19" s="3"/>
      <c r="W19" s="3"/>
      <c r="X19" s="3"/>
      <c r="Y19" s="3"/>
      <c r="Z19" s="3"/>
      <c r="AA19" s="3"/>
      <c r="AB19" s="3"/>
      <c r="AC19" s="3"/>
      <c r="AD19" s="3"/>
      <c r="AE19" s="3"/>
      <c r="AF19" s="3"/>
    </row>
    <row r="20" spans="1:32" ht="25" customHeight="1" x14ac:dyDescent="0.15">
      <c r="A20" s="3"/>
      <c r="B20" s="4" t="s">
        <v>41</v>
      </c>
      <c r="C20" s="4" t="s">
        <v>1</v>
      </c>
      <c r="D20" s="36">
        <v>3</v>
      </c>
      <c r="E20" s="74">
        <v>47077</v>
      </c>
      <c r="F20" s="74">
        <v>47087</v>
      </c>
      <c r="G20" s="75">
        <f t="shared" si="0"/>
        <v>11</v>
      </c>
      <c r="H20" s="64"/>
      <c r="I20" s="35" t="s">
        <v>5</v>
      </c>
      <c r="K20" s="3"/>
      <c r="L20" s="3"/>
      <c r="M20" s="3"/>
      <c r="N20" s="3"/>
      <c r="O20" s="3"/>
      <c r="Q20" s="3"/>
      <c r="R20" s="3"/>
      <c r="S20" s="3"/>
      <c r="T20" s="3"/>
      <c r="U20" s="3"/>
      <c r="V20" s="3"/>
      <c r="W20" s="3"/>
      <c r="X20" s="3"/>
      <c r="Y20" s="3"/>
      <c r="Z20" s="3"/>
      <c r="AA20" s="3"/>
      <c r="AB20" s="3"/>
      <c r="AC20" s="3"/>
      <c r="AD20" s="3"/>
      <c r="AE20" s="3"/>
      <c r="AF20" s="3"/>
    </row>
    <row r="21" spans="1:32" ht="25" customHeight="1" x14ac:dyDescent="0.15">
      <c r="A21" s="3"/>
      <c r="B21" s="4" t="s">
        <v>44</v>
      </c>
      <c r="C21" s="4" t="s">
        <v>3</v>
      </c>
      <c r="D21" s="36">
        <v>1</v>
      </c>
      <c r="E21" s="74">
        <v>47087</v>
      </c>
      <c r="F21" s="74">
        <v>47093</v>
      </c>
      <c r="G21" s="75">
        <f t="shared" si="0"/>
        <v>7</v>
      </c>
      <c r="H21" s="64"/>
      <c r="I21" s="35" t="s">
        <v>13</v>
      </c>
      <c r="K21" s="3"/>
      <c r="L21" s="3"/>
      <c r="M21" s="3"/>
      <c r="N21" s="3"/>
      <c r="O21" s="3"/>
      <c r="Q21" s="3"/>
      <c r="R21" s="3"/>
      <c r="S21" s="3"/>
      <c r="T21" s="3"/>
      <c r="U21" s="3"/>
      <c r="V21" s="3"/>
      <c r="W21" s="3"/>
      <c r="X21" s="3"/>
      <c r="Y21" s="3"/>
      <c r="Z21" s="3"/>
      <c r="AA21" s="3"/>
      <c r="AB21" s="3"/>
      <c r="AC21" s="3"/>
      <c r="AD21" s="3"/>
      <c r="AE21" s="3"/>
      <c r="AF21" s="3"/>
    </row>
    <row r="22" spans="1:32" ht="25" customHeight="1" x14ac:dyDescent="0.15">
      <c r="A22" s="3"/>
      <c r="B22" s="4" t="s">
        <v>45</v>
      </c>
      <c r="C22" s="4" t="s">
        <v>2</v>
      </c>
      <c r="D22" s="36">
        <v>4</v>
      </c>
      <c r="E22" s="74">
        <v>47093</v>
      </c>
      <c r="F22" s="74">
        <v>47097</v>
      </c>
      <c r="G22" s="75">
        <f t="shared" si="0"/>
        <v>5</v>
      </c>
      <c r="H22" s="64"/>
      <c r="I22" s="35" t="s">
        <v>5</v>
      </c>
      <c r="K22" s="3"/>
      <c r="L22" s="3"/>
      <c r="M22" s="3"/>
      <c r="N22" s="3"/>
      <c r="O22" s="3"/>
      <c r="Q22" s="3"/>
      <c r="R22" s="3"/>
      <c r="S22" s="3"/>
      <c r="T22" s="3"/>
      <c r="U22" s="3"/>
      <c r="V22" s="3"/>
      <c r="W22" s="3"/>
      <c r="X22" s="3"/>
      <c r="Y22" s="3"/>
      <c r="Z22" s="3"/>
      <c r="AA22" s="3"/>
      <c r="AB22" s="3"/>
      <c r="AC22" s="3"/>
      <c r="AD22" s="3"/>
      <c r="AE22" s="3"/>
      <c r="AF22" s="3"/>
    </row>
    <row r="23" spans="1:32" ht="25" customHeight="1" x14ac:dyDescent="0.15">
      <c r="A23" s="3"/>
      <c r="B23" s="33" t="s">
        <v>40</v>
      </c>
      <c r="C23" s="33"/>
      <c r="D23" s="33"/>
      <c r="E23" s="73">
        <v>47097</v>
      </c>
      <c r="F23" s="73">
        <v>47110</v>
      </c>
      <c r="G23" s="63">
        <f t="shared" si="0"/>
        <v>14</v>
      </c>
      <c r="H23" s="63"/>
      <c r="I23" s="33"/>
      <c r="K23" s="3"/>
      <c r="L23" s="3"/>
      <c r="M23" s="3"/>
      <c r="N23" s="3"/>
      <c r="O23" s="3"/>
      <c r="Q23" s="3"/>
      <c r="R23" s="3"/>
      <c r="S23" s="3"/>
      <c r="T23" s="3"/>
      <c r="U23" s="3"/>
      <c r="V23" s="3"/>
      <c r="W23" s="3"/>
      <c r="X23" s="3"/>
      <c r="Y23" s="3"/>
      <c r="Z23" s="3"/>
      <c r="AA23" s="3"/>
      <c r="AB23" s="3"/>
      <c r="AC23" s="3"/>
      <c r="AD23" s="3"/>
      <c r="AE23" s="3"/>
      <c r="AF23" s="3"/>
    </row>
    <row r="24" spans="1:32" ht="25" customHeight="1" x14ac:dyDescent="0.15">
      <c r="A24" s="3"/>
      <c r="B24" s="4" t="s">
        <v>41</v>
      </c>
      <c r="C24" s="4" t="s">
        <v>0</v>
      </c>
      <c r="D24" s="36">
        <v>6</v>
      </c>
      <c r="E24" s="74">
        <v>47097</v>
      </c>
      <c r="F24" s="74">
        <v>47099</v>
      </c>
      <c r="G24" s="75">
        <f t="shared" si="0"/>
        <v>3</v>
      </c>
      <c r="H24" s="64"/>
      <c r="I24" s="35" t="s">
        <v>12</v>
      </c>
      <c r="K24" s="3"/>
      <c r="L24" s="3"/>
      <c r="M24" s="3"/>
      <c r="N24" s="3"/>
      <c r="O24" s="3"/>
      <c r="Q24" s="3"/>
      <c r="R24" s="3"/>
      <c r="S24" s="3"/>
      <c r="T24" s="3"/>
      <c r="U24" s="3"/>
      <c r="V24" s="3"/>
      <c r="W24" s="3"/>
      <c r="X24" s="3"/>
      <c r="Y24" s="3"/>
      <c r="Z24" s="3"/>
      <c r="AA24" s="3"/>
      <c r="AB24" s="3"/>
      <c r="AC24" s="3"/>
      <c r="AD24" s="3"/>
      <c r="AE24" s="3"/>
      <c r="AF24" s="3"/>
    </row>
    <row r="25" spans="1:32" ht="25" customHeight="1" x14ac:dyDescent="0.15">
      <c r="A25" s="3"/>
      <c r="B25" s="4" t="s">
        <v>44</v>
      </c>
      <c r="C25" s="4" t="s">
        <v>3</v>
      </c>
      <c r="D25" s="36">
        <v>2</v>
      </c>
      <c r="E25" s="74">
        <v>47099</v>
      </c>
      <c r="F25" s="74">
        <v>47102</v>
      </c>
      <c r="G25" s="75">
        <f t="shared" si="0"/>
        <v>4</v>
      </c>
      <c r="H25" s="64"/>
      <c r="I25" s="35" t="s">
        <v>5</v>
      </c>
      <c r="K25" s="3"/>
      <c r="L25" s="3"/>
      <c r="M25" s="3"/>
      <c r="N25" s="3"/>
      <c r="O25" s="3"/>
      <c r="Q25" s="3"/>
      <c r="R25" s="3"/>
      <c r="S25" s="3"/>
      <c r="T25" s="3"/>
      <c r="U25" s="3"/>
      <c r="V25" s="3"/>
      <c r="W25" s="3"/>
      <c r="X25" s="3"/>
      <c r="Y25" s="3"/>
      <c r="Z25" s="3"/>
      <c r="AA25" s="3"/>
      <c r="AB25" s="3"/>
      <c r="AC25" s="3"/>
      <c r="AD25" s="3"/>
      <c r="AE25" s="3"/>
      <c r="AF25" s="3"/>
    </row>
    <row r="26" spans="1:32" ht="25" customHeight="1" x14ac:dyDescent="0.15">
      <c r="A26" s="3"/>
      <c r="B26" s="4" t="s">
        <v>45</v>
      </c>
      <c r="C26" s="4" t="s">
        <v>46</v>
      </c>
      <c r="D26" s="36">
        <v>8</v>
      </c>
      <c r="E26" s="74">
        <v>47102</v>
      </c>
      <c r="F26" s="74">
        <v>47110</v>
      </c>
      <c r="G26" s="75">
        <f t="shared" si="0"/>
        <v>9</v>
      </c>
      <c r="H26" s="64"/>
      <c r="I26" s="35" t="s">
        <v>5</v>
      </c>
      <c r="K26" s="3"/>
      <c r="L26" s="3"/>
      <c r="M26" s="3"/>
      <c r="N26" s="3"/>
      <c r="O26" s="3"/>
      <c r="P26" s="3"/>
      <c r="Q26" s="3"/>
      <c r="R26" s="3"/>
      <c r="S26" s="3"/>
      <c r="T26" s="3"/>
      <c r="U26" s="3"/>
      <c r="V26" s="3"/>
      <c r="W26" s="3"/>
      <c r="X26" s="3"/>
      <c r="Y26" s="3"/>
      <c r="Z26" s="3"/>
      <c r="AA26" s="3"/>
      <c r="AB26" s="3"/>
      <c r="AC26" s="3"/>
      <c r="AD26" s="3"/>
      <c r="AE26" s="3"/>
      <c r="AF26" s="3"/>
    </row>
    <row r="27" spans="1:32" ht="29" customHeight="1" x14ac:dyDescent="0.15">
      <c r="A27" s="3"/>
      <c r="B27" s="2"/>
      <c r="C27" s="2"/>
      <c r="D27" s="2"/>
      <c r="E27" s="2"/>
      <c r="F27" s="2"/>
      <c r="G27" s="2"/>
      <c r="H27" s="2"/>
      <c r="I27" s="2"/>
      <c r="J27" s="2"/>
      <c r="K27" s="3"/>
      <c r="L27" s="3"/>
      <c r="M27" s="3"/>
      <c r="N27" s="3"/>
      <c r="O27" s="3"/>
      <c r="P27" s="3"/>
      <c r="Q27" s="3"/>
      <c r="R27" s="3"/>
      <c r="S27" s="3"/>
      <c r="T27" s="3"/>
      <c r="U27" s="3"/>
      <c r="V27" s="3"/>
      <c r="W27" s="3"/>
      <c r="X27" s="3"/>
      <c r="Y27" s="3"/>
      <c r="Z27" s="3"/>
      <c r="AA27" s="3"/>
      <c r="AB27" s="3"/>
      <c r="AC27" s="3"/>
      <c r="AD27" s="3"/>
      <c r="AE27" s="3"/>
      <c r="AF27" s="3"/>
    </row>
    <row r="28" spans="1:32" ht="29" customHeight="1" x14ac:dyDescent="0.15">
      <c r="A28" s="3"/>
      <c r="B28" s="43" t="s">
        <v>19</v>
      </c>
      <c r="C28" s="2"/>
      <c r="D28" s="43"/>
      <c r="E28" s="79" t="s">
        <v>88</v>
      </c>
      <c r="K28" s="3"/>
      <c r="L28" s="3"/>
      <c r="M28" s="3"/>
      <c r="N28" s="3"/>
      <c r="O28" s="3"/>
      <c r="P28" s="3"/>
      <c r="Q28" s="3"/>
      <c r="R28" s="3"/>
      <c r="S28" s="3"/>
      <c r="T28" s="3"/>
      <c r="U28" s="3"/>
      <c r="V28" s="3"/>
      <c r="W28" s="3"/>
      <c r="X28" s="3"/>
      <c r="Y28" s="3"/>
      <c r="Z28" s="3"/>
      <c r="AA28" s="3"/>
      <c r="AB28" s="3"/>
      <c r="AC28" s="3"/>
      <c r="AD28" s="3"/>
      <c r="AE28" s="3"/>
      <c r="AF28" s="3"/>
    </row>
    <row r="29" spans="1:32" ht="38" customHeight="1" x14ac:dyDescent="0.15">
      <c r="A29" s="3"/>
      <c r="B29" s="2"/>
      <c r="C29" s="2"/>
      <c r="D29" s="2"/>
      <c r="K29" s="3"/>
      <c r="L29" s="3"/>
      <c r="M29" s="3"/>
      <c r="N29" s="3"/>
      <c r="O29" s="3"/>
      <c r="P29" s="3"/>
      <c r="Q29" s="3"/>
      <c r="R29" s="3"/>
      <c r="S29" s="3"/>
      <c r="T29" s="3"/>
      <c r="U29" s="3"/>
      <c r="V29" s="3"/>
      <c r="W29" s="3"/>
      <c r="X29" s="3"/>
      <c r="Y29" s="3"/>
      <c r="Z29" s="3"/>
      <c r="AA29" s="3"/>
      <c r="AB29" s="3"/>
      <c r="AC29" s="3"/>
      <c r="AD29" s="3"/>
      <c r="AE29" s="3"/>
      <c r="AF29" s="3"/>
    </row>
    <row r="30" spans="1:32" ht="38" customHeight="1" x14ac:dyDescent="0.15">
      <c r="A30" s="3"/>
      <c r="B30" s="2"/>
      <c r="C30" s="2"/>
      <c r="D30" s="2"/>
      <c r="K30" s="3"/>
      <c r="L30" s="3"/>
      <c r="M30" s="3"/>
      <c r="N30" s="3"/>
      <c r="O30" s="3"/>
      <c r="P30" s="3"/>
      <c r="Q30" s="3"/>
      <c r="R30" s="3"/>
      <c r="S30" s="3"/>
      <c r="T30" s="3"/>
      <c r="U30" s="3"/>
      <c r="V30" s="3"/>
      <c r="W30" s="3"/>
      <c r="X30" s="3"/>
      <c r="Y30" s="3"/>
      <c r="Z30" s="3"/>
      <c r="AA30" s="3"/>
      <c r="AB30" s="3"/>
      <c r="AC30" s="3"/>
      <c r="AD30" s="3"/>
      <c r="AE30" s="3"/>
      <c r="AF30" s="3"/>
    </row>
    <row r="31" spans="1:32" ht="38" customHeight="1" x14ac:dyDescent="0.15">
      <c r="A31" s="3"/>
      <c r="B31" s="2"/>
      <c r="C31" s="2"/>
      <c r="D31" s="2"/>
      <c r="K31" s="3"/>
      <c r="L31" s="3"/>
      <c r="M31" s="3"/>
      <c r="N31" s="3"/>
      <c r="O31" s="3"/>
      <c r="P31" s="3"/>
      <c r="Q31" s="3"/>
      <c r="R31" s="3"/>
      <c r="S31" s="3"/>
      <c r="T31" s="3"/>
      <c r="U31" s="3"/>
      <c r="V31" s="3"/>
      <c r="W31" s="3"/>
      <c r="X31" s="3"/>
      <c r="Y31" s="3"/>
      <c r="Z31" s="3"/>
      <c r="AA31" s="3"/>
      <c r="AB31" s="3"/>
      <c r="AC31" s="3"/>
      <c r="AD31" s="3"/>
      <c r="AE31" s="3"/>
      <c r="AF31" s="3"/>
    </row>
    <row r="32" spans="1:32" ht="38" customHeight="1" x14ac:dyDescent="0.15">
      <c r="A32" s="3"/>
      <c r="B32" s="2"/>
      <c r="C32" s="2"/>
      <c r="D32" s="2"/>
      <c r="K32" s="3"/>
      <c r="L32" s="3"/>
      <c r="M32" s="3"/>
      <c r="N32" s="3"/>
      <c r="O32" s="3"/>
      <c r="P32" s="3"/>
      <c r="Q32" s="3"/>
      <c r="R32" s="3"/>
      <c r="S32" s="3"/>
      <c r="T32" s="3"/>
      <c r="U32" s="3"/>
      <c r="V32" s="3"/>
      <c r="W32" s="3"/>
      <c r="X32" s="3"/>
      <c r="Y32" s="3"/>
      <c r="Z32" s="3"/>
      <c r="AA32" s="3"/>
      <c r="AB32" s="3"/>
      <c r="AC32" s="3"/>
      <c r="AD32" s="3"/>
      <c r="AE32" s="3"/>
      <c r="AF32" s="3"/>
    </row>
    <row r="33" spans="1:32" ht="38" customHeight="1" x14ac:dyDescent="0.15">
      <c r="A33" s="3"/>
      <c r="B33" s="2"/>
      <c r="C33" s="2"/>
      <c r="D33" s="2"/>
      <c r="K33" s="3"/>
      <c r="L33" s="3"/>
      <c r="N33" s="3"/>
      <c r="O33" s="3"/>
      <c r="P33" s="3"/>
      <c r="Q33" s="3"/>
      <c r="R33" s="3"/>
      <c r="S33" s="3"/>
      <c r="T33" s="3"/>
      <c r="U33" s="3"/>
      <c r="V33" s="3"/>
      <c r="W33" s="3"/>
      <c r="X33" s="3"/>
      <c r="Y33" s="3"/>
      <c r="Z33" s="3"/>
      <c r="AA33" s="3"/>
      <c r="AB33" s="3"/>
      <c r="AC33" s="3"/>
      <c r="AD33" s="3"/>
      <c r="AE33" s="3"/>
      <c r="AF33" s="3"/>
    </row>
    <row r="34" spans="1:32" ht="18"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28" x14ac:dyDescent="0.15">
      <c r="B35" s="43" t="s">
        <v>29</v>
      </c>
      <c r="C35" s="2"/>
      <c r="D35" s="2"/>
      <c r="E35" s="43"/>
      <c r="F35" s="43"/>
      <c r="G35" s="43"/>
    </row>
    <row r="36" spans="1:32" ht="21" customHeight="1" x14ac:dyDescent="0.15">
      <c r="B36" s="52" t="s">
        <v>30</v>
      </c>
      <c r="C36" s="53"/>
      <c r="D36" s="54"/>
    </row>
    <row r="37" spans="1:32" ht="20" customHeight="1" x14ac:dyDescent="0.15">
      <c r="B37" s="55"/>
      <c r="C37" s="56"/>
      <c r="D37" s="57"/>
    </row>
    <row r="38" spans="1:32" ht="20" customHeight="1" x14ac:dyDescent="0.15">
      <c r="B38" s="55"/>
      <c r="C38" s="56"/>
      <c r="D38" s="57"/>
    </row>
    <row r="39" spans="1:32" ht="20" customHeight="1" x14ac:dyDescent="0.15">
      <c r="B39" s="55"/>
      <c r="C39" s="56"/>
      <c r="D39" s="57"/>
    </row>
    <row r="40" spans="1:32" ht="20" customHeight="1" x14ac:dyDescent="0.15">
      <c r="B40" s="55"/>
      <c r="C40" s="56"/>
      <c r="D40" s="57"/>
    </row>
    <row r="41" spans="1:32" ht="21" customHeight="1" x14ac:dyDescent="0.15">
      <c r="B41" s="52" t="s">
        <v>31</v>
      </c>
      <c r="C41" s="53"/>
      <c r="D41" s="54"/>
    </row>
    <row r="42" spans="1:32" ht="20" customHeight="1" x14ac:dyDescent="0.15">
      <c r="B42" s="55"/>
      <c r="C42" s="56"/>
      <c r="D42" s="57"/>
    </row>
    <row r="43" spans="1:32" ht="20" customHeight="1" x14ac:dyDescent="0.15">
      <c r="B43" s="55"/>
      <c r="C43" s="56"/>
      <c r="D43" s="57"/>
    </row>
    <row r="44" spans="1:32" ht="20" customHeight="1" x14ac:dyDescent="0.15">
      <c r="B44" s="55"/>
      <c r="C44" s="56"/>
      <c r="D44" s="57"/>
    </row>
    <row r="45" spans="1:32" ht="20" customHeight="1" x14ac:dyDescent="0.15">
      <c r="B45" s="55"/>
      <c r="C45" s="56"/>
      <c r="D45" s="57"/>
    </row>
    <row r="46" spans="1:32" ht="20" customHeight="1" x14ac:dyDescent="0.15"/>
    <row r="47" spans="1:32" ht="28" x14ac:dyDescent="0.15">
      <c r="B47" s="43" t="s">
        <v>26</v>
      </c>
      <c r="C47" s="2"/>
      <c r="D47" s="2"/>
      <c r="E47" s="43"/>
    </row>
    <row r="48" spans="1:32" ht="21" customHeight="1" thickBot="1" x14ac:dyDescent="0.2">
      <c r="B48" s="76" t="s">
        <v>27</v>
      </c>
      <c r="C48" s="51" t="s">
        <v>50</v>
      </c>
      <c r="D48" s="51" t="s">
        <v>51</v>
      </c>
      <c r="E48" s="76" t="s">
        <v>28</v>
      </c>
    </row>
    <row r="49" spans="2:29" ht="35" customHeight="1" x14ac:dyDescent="0.15">
      <c r="B49" s="50" t="s">
        <v>53</v>
      </c>
      <c r="C49" s="77" t="s">
        <v>57</v>
      </c>
      <c r="D49" s="77" t="s">
        <v>57</v>
      </c>
      <c r="E49" s="50" t="s">
        <v>62</v>
      </c>
    </row>
    <row r="50" spans="2:29" ht="35" customHeight="1" x14ac:dyDescent="0.15">
      <c r="B50" s="28" t="s">
        <v>54</v>
      </c>
      <c r="C50" s="78" t="s">
        <v>57</v>
      </c>
      <c r="D50" s="78" t="s">
        <v>57</v>
      </c>
      <c r="E50" s="50" t="s">
        <v>63</v>
      </c>
    </row>
    <row r="51" spans="2:29" ht="35" customHeight="1" x14ac:dyDescent="0.15">
      <c r="B51" s="28" t="s">
        <v>55</v>
      </c>
      <c r="C51" s="78" t="s">
        <v>58</v>
      </c>
      <c r="D51" s="78" t="s">
        <v>58</v>
      </c>
      <c r="E51" s="50" t="s">
        <v>64</v>
      </c>
    </row>
    <row r="52" spans="2:29" ht="35" customHeight="1" x14ac:dyDescent="0.15">
      <c r="B52" s="28" t="s">
        <v>56</v>
      </c>
      <c r="C52" s="78" t="s">
        <v>59</v>
      </c>
      <c r="D52" s="78" t="s">
        <v>59</v>
      </c>
      <c r="E52" s="50" t="s">
        <v>65</v>
      </c>
    </row>
    <row r="53" spans="2:29" ht="20" customHeight="1" x14ac:dyDescent="0.15"/>
    <row r="54" spans="2:29" ht="20" customHeight="1" x14ac:dyDescent="0.15">
      <c r="B54" s="34" t="s">
        <v>52</v>
      </c>
      <c r="C54" s="95" t="s">
        <v>23</v>
      </c>
      <c r="D54" s="95"/>
      <c r="L54" s="34" t="s">
        <v>66</v>
      </c>
    </row>
    <row r="55" spans="2:29" ht="20" customHeight="1" x14ac:dyDescent="0.15">
      <c r="B55" s="28" t="s">
        <v>5</v>
      </c>
      <c r="C55" s="41">
        <f>COUNTIF(I11:I26, "NOT STARTED")</f>
        <v>4</v>
      </c>
      <c r="D55" s="42">
        <f>C55/$C$59</f>
        <v>0.33333333333333331</v>
      </c>
      <c r="L55" s="59" t="s">
        <v>71</v>
      </c>
      <c r="M55" s="59" t="s">
        <v>72</v>
      </c>
      <c r="N55" s="59" t="s">
        <v>73</v>
      </c>
      <c r="O55" s="59" t="s">
        <v>74</v>
      </c>
      <c r="P55" s="59" t="s">
        <v>75</v>
      </c>
      <c r="Q55" s="59" t="s">
        <v>76</v>
      </c>
      <c r="R55" s="59" t="s">
        <v>77</v>
      </c>
      <c r="S55" s="59" t="s">
        <v>78</v>
      </c>
      <c r="T55" s="59" t="s">
        <v>79</v>
      </c>
      <c r="U55" s="59" t="s">
        <v>80</v>
      </c>
      <c r="V55" s="59" t="s">
        <v>81</v>
      </c>
      <c r="W55" s="59" t="s">
        <v>82</v>
      </c>
      <c r="X55" s="59" t="s">
        <v>83</v>
      </c>
      <c r="Y55" s="59" t="s">
        <v>84</v>
      </c>
      <c r="Z55" s="59" t="s">
        <v>85</v>
      </c>
      <c r="AA55" s="59" t="s">
        <v>86</v>
      </c>
      <c r="AB55" s="59" t="s">
        <v>87</v>
      </c>
      <c r="AC55" s="59" t="s">
        <v>18</v>
      </c>
    </row>
    <row r="56" spans="2:29" ht="20" customHeight="1" x14ac:dyDescent="0.15">
      <c r="B56" s="25" t="s">
        <v>13</v>
      </c>
      <c r="C56" s="41">
        <f>COUNTIF(I11:I26, "ON TRACK")</f>
        <v>4</v>
      </c>
      <c r="D56" s="42">
        <f>C56/$C$59</f>
        <v>0.33333333333333331</v>
      </c>
      <c r="K56" s="81" t="s">
        <v>37</v>
      </c>
      <c r="L56" s="75">
        <f>SUMIFS(D11:D26,E11:E26,"&gt;="&amp;D4,E11:E26,"&lt;="&amp;D4+7)</f>
        <v>18</v>
      </c>
      <c r="M56" s="75">
        <f>SUMIFS(D11:D26,E11:E26,"&gt;="&amp;D4+8,E11:E26,"&lt;="&amp;D4+14)</f>
        <v>0</v>
      </c>
      <c r="N56" s="75">
        <f>SUMIFS(D11:D26,E11:E26,"&gt;="&amp;D4+15,E11:E26,"&lt;="&amp;D4+21)</f>
        <v>1</v>
      </c>
      <c r="O56" s="75">
        <f>SUMIFS(D11:D26,E11:E26,"&gt;="&amp;D4+22,E11:E26,"&lt;="&amp;D4+28)</f>
        <v>5</v>
      </c>
      <c r="P56" s="75">
        <f>SUMIFS(D11:D26,E11:E26,"&gt;="&amp;D4+29,E11:E26,"&lt;="&amp;D4+35)</f>
        <v>0</v>
      </c>
      <c r="Q56" s="75">
        <f>SUMIFS(D11:D26,E11:E26,"&gt;="&amp;D4+36,E11:E26,"&lt;="&amp;D4+42)</f>
        <v>6</v>
      </c>
      <c r="R56" s="75">
        <f>SUMIFS(D11:D26,E11:E26,"&gt;="&amp;D4+43,E11:E26,"&lt;="&amp;D4+49)</f>
        <v>3</v>
      </c>
      <c r="S56" s="75">
        <f>SUMIFS(D11:D26,E11:E26,"&gt;="&amp;D4+50,E11:E26,"&lt;="&amp;D4+56)</f>
        <v>1</v>
      </c>
      <c r="T56" s="75">
        <f>SUMIFS(D11:D26,E11:E26,"&gt;="&amp;D4+57,E11:E26,"&lt;="&amp;D4+63)</f>
        <v>4</v>
      </c>
      <c r="U56" s="75">
        <f>SUMIFS(D11:D26,E11:E26,"&gt;="&amp;D4+64,E11:E26,"&lt;="&amp;D4+70)</f>
        <v>16</v>
      </c>
      <c r="V56" s="75">
        <f>SUMIFS(D11:D26,E11:E26,"&gt;="&amp;D4+71,E11:E26,"&lt;="&amp;D4+77)</f>
        <v>0</v>
      </c>
      <c r="W56" s="75">
        <f>SUMIFS(D11:D26,E11:E26,"&gt;="&amp;D4+78,E11:E26,"&lt;="&amp;D4+84)</f>
        <v>0</v>
      </c>
      <c r="X56" s="75">
        <f>SUMIFS(D11:D26,E11:E26,"&gt;="&amp;D4+85,E11:E26,"&lt;="&amp;D4+91)</f>
        <v>0</v>
      </c>
      <c r="Y56" s="75">
        <f>SUMIFS(D11:D26,E11:E26,"&gt;="&amp;D4+92,E11:E26,"&lt;="&amp;D4+98)</f>
        <v>0</v>
      </c>
      <c r="Z56" s="75">
        <f>SUMIFS(D11:D26,E11:E26,"&gt;="&amp;D4+99,E11:E26,"&lt;="&amp;D4+105)</f>
        <v>0</v>
      </c>
      <c r="AA56" s="75">
        <f>SUMIFS(D11:D26,E11:E26,"&gt;="&amp;D4+106,E11:E26,"&lt;="&amp;D4+112)</f>
        <v>0</v>
      </c>
      <c r="AB56" s="75">
        <f>SUMIFS(D11:D26,E11:E26,"&gt;="&amp;D4+113,E11:E26,"&lt;="&amp;D4+119)</f>
        <v>0</v>
      </c>
      <c r="AC56" s="59">
        <f>SUM(L56:AB56)</f>
        <v>54</v>
      </c>
    </row>
    <row r="57" spans="2:29" ht="20" customHeight="1" x14ac:dyDescent="0.15">
      <c r="B57" s="25" t="s">
        <v>4</v>
      </c>
      <c r="C57" s="41">
        <f>COUNTIF(I11:I26, "COMPLETE")</f>
        <v>2</v>
      </c>
      <c r="D57" s="42">
        <f>C57/$C$59</f>
        <v>0.16666666666666666</v>
      </c>
      <c r="K57" s="81" t="s">
        <v>4</v>
      </c>
      <c r="L57" s="87">
        <f>SUMIFS(D11:D26,E11:E26,"&gt;="&amp;D4,E11:E26,"&lt;="&amp;D4+7,I11:I26,"COMPLETE")</f>
        <v>3</v>
      </c>
      <c r="M57" s="87">
        <f>SUMIFS(D11:D26,E11:E26,"&gt;="&amp;D4+8,E11:E26,"&lt;="&amp;D4+14,I11:I26,"COMPLETE")</f>
        <v>0</v>
      </c>
      <c r="N57" s="87">
        <f>SUMIFS(D11:D26,E11:E26,"&gt;="&amp;D4+15,E11:E26,"&lt;="&amp;D4+21,I11:I26,"COMPLETE")</f>
        <v>1</v>
      </c>
      <c r="O57" s="87">
        <f>SUMIFS(D11:D26,E11:E26,"&gt;="&amp;D4+22,E11:E26,"&lt;="&amp;D4+28,I11:I26,"COMPLETE")</f>
        <v>0</v>
      </c>
      <c r="P57" s="87">
        <f>SUMIFS(D11:D26,E11:E26,"&gt;="&amp;D4+29,E11:E26,"&lt;="&amp;D4+35,I11:I26,"COMPLETE")</f>
        <v>0</v>
      </c>
      <c r="Q57" s="87">
        <f>SUMIFS(D11:D26,E11:E26,"&gt;="&amp;D4+36,E11:E26,"&lt;="&amp;D4+42,I11:I26,"COMPLETE")</f>
        <v>0</v>
      </c>
      <c r="R57" s="87">
        <f>SUMIFS(D11:D26,E11:E26,"&gt;="&amp;D4+43,E11:E26,"&lt;="&amp;D4+49,I11:I26,"COMPLETE")</f>
        <v>0</v>
      </c>
      <c r="S57" s="87">
        <f>SUMIFS(D11:D26,E11:E26,"&gt;="&amp;D4+50,E11:E26,"&lt;="&amp;D4+56,I11:I26,"COMPLETE")</f>
        <v>0</v>
      </c>
      <c r="T57" s="87">
        <f>SUMIFS(D11:D26,E11:E26,"&gt;="&amp;D4+57,E11:E26,"&lt;="&amp;D4+63,I11:I26,"COMPLETE")</f>
        <v>0</v>
      </c>
      <c r="U57" s="87">
        <f>SUMIFS(D11:D26,E11:E26,"&gt;="&amp;D4+64,E11:E26,"&lt;="&amp;D4+70,I11:I26,"COMPLETE")</f>
        <v>0</v>
      </c>
      <c r="V57" s="87">
        <f>SUMIFS(D11:D26,E11:E26,"&gt;="&amp;D4+71,E11:E26,"&lt;="&amp;D4+77,I11:I26,"COMPLETE")</f>
        <v>0</v>
      </c>
      <c r="W57" s="87">
        <f>SUMIFS(D11:D26,E11:E26,"&gt;="&amp;D4+78,E11:E26,"&lt;="&amp;D4+84,I11:I26,"COMPLETE")</f>
        <v>0</v>
      </c>
      <c r="X57" s="87">
        <f>SUMIFS(D11:D26,E11:E26,"&gt;="&amp;D4+85,E11:E26,"&lt;="&amp;D4+91,I11:I26,"COMPLETE")</f>
        <v>0</v>
      </c>
      <c r="Y57" s="87">
        <f>SUMIFS(D11:D26,E11:E26,"&gt;="&amp;D4+92,E11:E26,"&lt;="&amp;D4+98,I11:I26,"COMPLETE")</f>
        <v>0</v>
      </c>
      <c r="Z57" s="87">
        <f>SUMIFS(D11:D26,E11:E26,"&gt;="&amp;D4+99,E11:E26,"&lt;="&amp;D4+105,I11:I26,"COMPLETE")</f>
        <v>0</v>
      </c>
      <c r="AA57" s="87">
        <f>SUMIFS(D11:D26,E11:E26,"&gt;="&amp;D4+106,E11:E26,"&lt;="&amp;D4+112,I11:I26,"COMPLETE")</f>
        <v>0</v>
      </c>
      <c r="AB57" s="87">
        <f>SUMIFS(D11:D26,E11:E26,"&gt;="&amp;D4+113,E11:E26,"&lt;="&amp;D4+119,I11:I26,"COMPLETE")</f>
        <v>0</v>
      </c>
      <c r="AC57" s="59">
        <f>SUM(L57:AB57)</f>
        <v>4</v>
      </c>
    </row>
    <row r="58" spans="2:29" ht="20" customHeight="1" x14ac:dyDescent="0.15">
      <c r="B58" s="24" t="s">
        <v>12</v>
      </c>
      <c r="C58" s="41">
        <f>COUNTIF(I11:I26, "DELAYED")</f>
        <v>2</v>
      </c>
      <c r="D58" s="42">
        <f>C58/$C$59</f>
        <v>0.16666666666666666</v>
      </c>
      <c r="K58" s="81" t="s">
        <v>12</v>
      </c>
      <c r="L58" s="88">
        <f>SUMIFS(D11:D26,E11:E26,"&gt;="&amp;D4,E11:E26,"&lt;="&amp;D4+7,I11:I26,"DELAYED")</f>
        <v>0</v>
      </c>
      <c r="M58" s="88">
        <f>SUMIFS(D11:D26,E11:E26,"&gt;="&amp;D4+8,E11:E26,"&lt;="&amp;D4+14,I11:I26,"DELAYED")</f>
        <v>0</v>
      </c>
      <c r="N58" s="88">
        <f>SUMIFS(D11:D26,E11:E26,"&gt;="&amp;D4+15,E11:E26,"&lt;="&amp;D4+21,I11:I26,"DELAYED")</f>
        <v>0</v>
      </c>
      <c r="O58" s="88">
        <f>SUMIFS(D11:D26,E11:E26,"&gt;="&amp;D4+22,E11:E26,"&lt;="&amp;D4+28,I11:I26,"DELAYED")</f>
        <v>0</v>
      </c>
      <c r="P58" s="88">
        <f>SUMIFS(D11:D26,E11:E26,"&gt;="&amp;D4+29,E11:E26,"&lt;="&amp;D4+35,I11:I26,"DELAYED")</f>
        <v>0</v>
      </c>
      <c r="Q58" s="88">
        <f>SUMIFS(D11:D26,E11:E26,"&gt;="&amp;D4+36,E11:E26,"&lt;="&amp;D4+42,I11:I26,"DELAYED")</f>
        <v>6</v>
      </c>
      <c r="R58" s="88">
        <f>SUMIFS(D11:D26,E11:E26,"&gt;="&amp;D4+43,E11:E26,"&lt;="&amp;D4+49,I11:I26,"DELAYED")</f>
        <v>0</v>
      </c>
      <c r="S58" s="88">
        <f>SUMIFS(D11:D26,E11:E26,"&gt;="&amp;D4+50,E11:E26,"&lt;="&amp;D4+56,I11:I26,"DELAYED")</f>
        <v>0</v>
      </c>
      <c r="T58" s="88">
        <f>SUMIFS(D11:D26,E11:E26,"&gt;="&amp;D4+57,E11:E26,"&lt;="&amp;D4+63,I11:I26,"DELAYED")</f>
        <v>0</v>
      </c>
      <c r="U58" s="88">
        <f>SUMIFS(D11:D26,E11:E26,"&gt;="&amp;D4+64,E11:E26,"&lt;="&amp;D4+70,I11:I26,"DELAYED")</f>
        <v>6</v>
      </c>
      <c r="V58" s="88">
        <f>SUMIFS(D11:D26,E11:E26,"&gt;="&amp;D4+71,E11:E26,"&lt;="&amp;D4+77,I11:I26,"DELAYED")</f>
        <v>0</v>
      </c>
      <c r="W58" s="88">
        <f>SUMIFS(D11:D26,E11:E26,"&gt;="&amp;D4+78,E11:E26,"&lt;="&amp;D4+84,I11:I26,"DELAYED")</f>
        <v>0</v>
      </c>
      <c r="X58" s="88">
        <f>SUMIFS(D11:D26,E11:E26,"&gt;="&amp;D4+85,E11:E26,"&lt;="&amp;D4+91,I11:I26,"DELAYED")</f>
        <v>0</v>
      </c>
      <c r="Y58" s="88">
        <f>SUMIFS(D11:D26,E11:E26,"&gt;="&amp;D4+92,E11:E26,"&lt;="&amp;D4+98,I11:I26,"DELAYED")</f>
        <v>0</v>
      </c>
      <c r="Z58" s="88">
        <f>SUMIFS(D11:D26,E11:E26,"&gt;="&amp;D4+99,E11:E26,"&lt;="&amp;D4+105,I11:I26,"DELAYED")</f>
        <v>0</v>
      </c>
      <c r="AA58" s="88">
        <f>SUMIFS(D11:D26,E11:E26,"&gt;="&amp;D4+106,E11:E26,"&lt;="&amp;D4+112,I11:I26,"DELAYED")</f>
        <v>0</v>
      </c>
      <c r="AB58" s="88">
        <f>SUMIFS(D11:D26,E11:E26,"&gt;="&amp;D4+113,E11:E26,"&lt;="&amp;D4+119,I11:I26,"DELAYED")</f>
        <v>0</v>
      </c>
      <c r="AC58" s="59">
        <f t="shared" ref="AC58:AC61" si="1">SUM(L58:AB58)</f>
        <v>12</v>
      </c>
    </row>
    <row r="59" spans="2:29" ht="20" customHeight="1" x14ac:dyDescent="0.15">
      <c r="B59" s="38" t="s">
        <v>18</v>
      </c>
      <c r="C59" s="39">
        <f>SUM(C55:C58)</f>
        <v>12</v>
      </c>
      <c r="D59" s="40">
        <f>SUM(D55:D58)</f>
        <v>0.99999999999999989</v>
      </c>
      <c r="K59" s="81" t="s">
        <v>5</v>
      </c>
      <c r="L59" s="83">
        <f>SUMIFS(D11:D26,E11:E26,"&gt;="&amp;D4,E11:E26,"&lt;="&amp;D4+7,I11:I26,"NOT STARTED")</f>
        <v>0</v>
      </c>
      <c r="M59" s="83">
        <f>SUMIFS(D11:D26,E11:E26,"&gt;="&amp;D4+8,E11:E26,"&lt;="&amp;D4+14,I11:I26,"NOT STARTED")</f>
        <v>0</v>
      </c>
      <c r="N59" s="83">
        <f>SUMIFS(D11:D26,E11:E26,"&gt;="&amp;D4+15,E11:E26,"&lt;="&amp;D4+21,I11:I26,"NOT STARTED")</f>
        <v>0</v>
      </c>
      <c r="O59" s="83">
        <f>SUMIFS(D11:D26,E11:E26,"&gt;="&amp;D4+22,E11:E26,"&lt;="&amp;D4+28,I11:I26,"NOT STARTED")</f>
        <v>0</v>
      </c>
      <c r="P59" s="83">
        <f>SUMIFS(D11:D26,E11:E26,"&gt;="&amp;D4+29,E11:E26,"&lt;="&amp;D4+35,I11:I26,"NOT STARTED")</f>
        <v>0</v>
      </c>
      <c r="Q59" s="83">
        <f>SUMIFS(D11:D26,E11:E26,"&gt;="&amp;D4+36,E11:E26,"&lt;="&amp;D4+42,I11:I26,"NOT STARTED")</f>
        <v>0</v>
      </c>
      <c r="R59" s="83">
        <f>SUMIFS(D11:D26,E11:E26,"&gt;="&amp;D4+43,E11:E26,"&lt;="&amp;D4+49,I11:I26,"NOT STARTED")</f>
        <v>3</v>
      </c>
      <c r="S59" s="83">
        <f>SUMIFS(D11:D26,E11:E26,"&gt;="&amp;D4+50,E11:E26,"&lt;="&amp;D4+56,I11:I26,"NOT STARTED")</f>
        <v>0</v>
      </c>
      <c r="T59" s="83">
        <f>SUMIFS(D11:D26,E11:E26,"&gt;="&amp;D4+57,E11:E26,"&lt;="&amp;D4+63,I11:I26,"NOT STARTED")</f>
        <v>4</v>
      </c>
      <c r="U59" s="83">
        <f>SUMIFS(D11:D26,E11:E26,"&gt;="&amp;D4+64,E11:E26,"&lt;="&amp;D4+70,I11:I26,"NOT STARTED")</f>
        <v>10</v>
      </c>
      <c r="V59" s="83">
        <f>SUMIFS(D11:D26,E11:E26,"&gt;="&amp;D4+71,E11:E26,"&lt;="&amp;D4+77,I11:I26,"NOT STARTED")</f>
        <v>0</v>
      </c>
      <c r="W59" s="83">
        <f>SUMIFS(D11:D26,E11:E26,"&gt;="&amp;D4+78,E11:E26,"&lt;="&amp;D4+84,I11:I26,"NOT STARTED")</f>
        <v>0</v>
      </c>
      <c r="X59" s="83">
        <f>SUMIFS(D11:D26,E11:E26,"&gt;="&amp;D4+85,E11:E26,"&lt;="&amp;D4+91,I11:I26,"NOT STARTED")</f>
        <v>0</v>
      </c>
      <c r="Y59" s="83">
        <f>SUMIFS(D11:D26,E11:E26,"&gt;="&amp;D4+92,E11:E26,"&lt;="&amp;D4+98,I11:I26,"NOT STARTED")</f>
        <v>0</v>
      </c>
      <c r="Z59" s="83">
        <f>SUMIFS(D11:D26,E11:E26,"&gt;="&amp;D4+99,E11:E26,"&lt;="&amp;D4+105,I11:I26,"NOT STARTED")</f>
        <v>0</v>
      </c>
      <c r="AA59" s="83">
        <f>SUMIFS(D11:D26,E11:E26,"&gt;="&amp;D4+106,E11:E26,"&lt;="&amp;D4+112,I11:I26,"NOT STARTED")</f>
        <v>0</v>
      </c>
      <c r="AB59" s="83">
        <f>SUMIFS(D11:D26,E11:E26,"&gt;="&amp;D4+113,E11:E26,"&lt;="&amp;D4+119,I11:I26,"NOT STARTED")</f>
        <v>0</v>
      </c>
      <c r="AC59" s="59">
        <f t="shared" si="1"/>
        <v>17</v>
      </c>
    </row>
    <row r="60" spans="2:29" ht="20" customHeight="1" x14ac:dyDescent="0.15">
      <c r="K60" s="81" t="s">
        <v>13</v>
      </c>
      <c r="L60" s="82">
        <f>SUMIFS(D11:D26,E11:E26,"&gt;="&amp;D4,E11:E26,"&lt;="&amp;D4+7,I11:I26,"ON TRACK")</f>
        <v>15</v>
      </c>
      <c r="M60" s="82">
        <f>SUMIFS(D11:D26,E11:E26,"&gt;="&amp;D4+8,E11:E26,"&lt;="&amp;D4+14,I11:I26,"ON TRACK")</f>
        <v>0</v>
      </c>
      <c r="N60" s="82">
        <f>SUMIFS(D11:D26,E11:E26,"&gt;="&amp;D4+15,E11:E26,"&lt;="&amp;D4+21,I11:I26,"ON TRACK")</f>
        <v>0</v>
      </c>
      <c r="O60" s="82">
        <f>SUMIFS(D11:D26,E11:E26,"&gt;="&amp;D4+22,E11:E26,"&lt;="&amp;D4+28,I11:I26,"ON TRACK")</f>
        <v>5</v>
      </c>
      <c r="P60" s="82">
        <f>SUMIFS(D11:D26,E11:E26,"&gt;="&amp;D4+29,E11:E26,"&lt;="&amp;D4+35,I11:I26,"ON TRACK")</f>
        <v>0</v>
      </c>
      <c r="Q60" s="82">
        <f>SUMIFS(D11:D26,E11:E26,"&gt;="&amp;D4+36,E11:E26,"&lt;="&amp;D4+42,I11:I26,"ON TRACK")</f>
        <v>0</v>
      </c>
      <c r="R60" s="82">
        <f>SUMIFS(D11:D26,E11:E26,"&gt;="&amp;D4+43,E11:E26,"&lt;="&amp;D4+49,I11:I26,"ON TRACK")</f>
        <v>0</v>
      </c>
      <c r="S60" s="82">
        <f>SUMIFS(D11:D26,E11:E26,"&gt;="&amp;D4+50,E11:E26,"&lt;="&amp;D4+56,I11:I26,"ON TRACK")</f>
        <v>1</v>
      </c>
      <c r="T60" s="82">
        <f>SUMIFS(D11:D26,E11:E26,"&gt;="&amp;D4+57,E11:E26,"&lt;="&amp;D4+63,I11:I26,"ON TRACK")</f>
        <v>0</v>
      </c>
      <c r="U60" s="82">
        <f>SUMIFS(D11:D26,E11:E26,"&gt;="&amp;D4+64,E11:E26,"&lt;="&amp;D4+70,I11:I26,"ON TRACK")</f>
        <v>0</v>
      </c>
      <c r="V60" s="82">
        <f>SUMIFS(D11:D26,E11:E26,"&gt;="&amp;D4+71,E11:E26,"&lt;="&amp;D4+77,I11:I26,"ON TRACK")</f>
        <v>0</v>
      </c>
      <c r="W60" s="82">
        <f>SUMIFS(D11:D26,E11:E26,"&gt;="&amp;D4+78,E11:E26,"&lt;="&amp;D4+84,I11:I26,"ON TRACK")</f>
        <v>0</v>
      </c>
      <c r="X60" s="82">
        <f>SUMIFS(D11:D26,E11:E26,"&gt;="&amp;D4+85,E11:E26,"&lt;="&amp;D4+91,I11:I26,"ON TRACK")</f>
        <v>0</v>
      </c>
      <c r="Y60" s="82">
        <f>SUMIFS(D11:D26,E11:E26,"&gt;="&amp;D4+92,E11:E26,"&lt;="&amp;D4+98,I11:I26,"ON TRACK")</f>
        <v>0</v>
      </c>
      <c r="Z60" s="82">
        <f>SUMIFS(D11:D26,E11:E26,"&gt;="&amp;D4+99,E11:E26,"&lt;="&amp;D4+105,I11:I26,"ON TRACK")</f>
        <v>0</v>
      </c>
      <c r="AA60" s="82">
        <f>SUMIFS(D11:D26,E11:E26,"&gt;="&amp;D4+106,E11:E26,"&lt;="&amp;D4+112,I11:I26,"ON TRACK")</f>
        <v>0</v>
      </c>
      <c r="AB60" s="82">
        <f>SUMIFS(D11:D26,E11:E26,"&gt;="&amp;D4+113,E11:E26,"&lt;="&amp;D4+119,I11:I26,"ON TRACK")</f>
        <v>0</v>
      </c>
      <c r="AC60" s="59">
        <f t="shared" si="1"/>
        <v>21</v>
      </c>
    </row>
    <row r="61" spans="2:29" ht="20" customHeight="1" x14ac:dyDescent="0.15">
      <c r="B61" s="99" t="s">
        <v>9</v>
      </c>
      <c r="C61" s="99"/>
      <c r="D61" s="99"/>
      <c r="E61" s="99"/>
      <c r="F61" s="99"/>
      <c r="G61" s="99"/>
      <c r="H61" s="99"/>
      <c r="I61" s="99"/>
      <c r="K61" s="81" t="s">
        <v>68</v>
      </c>
      <c r="L61" s="86">
        <f>SUM(L58:L60)</f>
        <v>15</v>
      </c>
      <c r="M61" s="86">
        <f t="shared" ref="M61:AB61" si="2">SUM(M58:M60)</f>
        <v>0</v>
      </c>
      <c r="N61" s="86">
        <f t="shared" si="2"/>
        <v>0</v>
      </c>
      <c r="O61" s="86">
        <f t="shared" si="2"/>
        <v>5</v>
      </c>
      <c r="P61" s="86">
        <f t="shared" si="2"/>
        <v>0</v>
      </c>
      <c r="Q61" s="86">
        <f t="shared" si="2"/>
        <v>6</v>
      </c>
      <c r="R61" s="86">
        <f t="shared" si="2"/>
        <v>3</v>
      </c>
      <c r="S61" s="86">
        <f t="shared" si="2"/>
        <v>1</v>
      </c>
      <c r="T61" s="86">
        <f t="shared" si="2"/>
        <v>4</v>
      </c>
      <c r="U61" s="86">
        <f t="shared" si="2"/>
        <v>16</v>
      </c>
      <c r="V61" s="86">
        <f t="shared" si="2"/>
        <v>0</v>
      </c>
      <c r="W61" s="86">
        <f t="shared" si="2"/>
        <v>0</v>
      </c>
      <c r="X61" s="86">
        <f t="shared" si="2"/>
        <v>0</v>
      </c>
      <c r="Y61" s="86">
        <f t="shared" si="2"/>
        <v>0</v>
      </c>
      <c r="Z61" s="86">
        <f t="shared" si="2"/>
        <v>0</v>
      </c>
      <c r="AA61" s="86">
        <f t="shared" si="2"/>
        <v>0</v>
      </c>
      <c r="AB61" s="86">
        <f t="shared" si="2"/>
        <v>0</v>
      </c>
      <c r="AC61" s="59">
        <f t="shared" si="1"/>
        <v>50</v>
      </c>
    </row>
    <row r="62" spans="2:29" ht="20" customHeight="1" x14ac:dyDescent="0.15">
      <c r="B62" s="99"/>
      <c r="C62" s="99"/>
      <c r="D62" s="99"/>
      <c r="E62" s="99"/>
      <c r="F62" s="99"/>
      <c r="G62" s="99"/>
      <c r="H62" s="99"/>
      <c r="I62" s="99"/>
      <c r="K62" s="1" t="s">
        <v>67</v>
      </c>
      <c r="L62" s="89">
        <f>AC56</f>
        <v>54</v>
      </c>
      <c r="M62" s="89">
        <f>($L$62-$L$62/$H$8)</f>
        <v>49.5</v>
      </c>
      <c r="N62" s="89">
        <f>IF(M62-$M$63&gt;0,M62-$M$63,"0")</f>
        <v>45</v>
      </c>
      <c r="O62" s="89">
        <f t="shared" ref="O62:AB62" si="3">IF(N62-$M$63&gt;0,N62-$M$63,"0")</f>
        <v>40.5</v>
      </c>
      <c r="P62" s="89">
        <f t="shared" si="3"/>
        <v>36</v>
      </c>
      <c r="Q62" s="89">
        <f t="shared" si="3"/>
        <v>31.5</v>
      </c>
      <c r="R62" s="89">
        <f t="shared" si="3"/>
        <v>27</v>
      </c>
      <c r="S62" s="89">
        <f t="shared" si="3"/>
        <v>22.5</v>
      </c>
      <c r="T62" s="89">
        <f t="shared" si="3"/>
        <v>18</v>
      </c>
      <c r="U62" s="89">
        <f t="shared" si="3"/>
        <v>13.5</v>
      </c>
      <c r="V62" s="89">
        <f t="shared" si="3"/>
        <v>9</v>
      </c>
      <c r="W62" s="89">
        <f t="shared" si="3"/>
        <v>4.5</v>
      </c>
      <c r="X62" s="89" t="str">
        <f t="shared" si="3"/>
        <v>0</v>
      </c>
      <c r="Y62" s="89" t="str">
        <f t="shared" si="3"/>
        <v>0</v>
      </c>
      <c r="Z62" s="89" t="str">
        <f t="shared" si="3"/>
        <v>0</v>
      </c>
      <c r="AA62" s="89" t="str">
        <f t="shared" si="3"/>
        <v>0</v>
      </c>
      <c r="AB62" s="89" t="str">
        <f t="shared" si="3"/>
        <v>0</v>
      </c>
    </row>
    <row r="63" spans="2:29" ht="20" customHeight="1" x14ac:dyDescent="0.15">
      <c r="B63" s="99"/>
      <c r="C63" s="99"/>
      <c r="D63" s="99"/>
      <c r="E63" s="99"/>
      <c r="F63" s="99"/>
      <c r="G63" s="99"/>
      <c r="H63" s="99"/>
      <c r="I63" s="99"/>
      <c r="L63" s="91"/>
      <c r="M63" s="90">
        <f>L62-M62</f>
        <v>4.5</v>
      </c>
      <c r="N63" s="91"/>
      <c r="O63" s="91"/>
      <c r="P63" s="91"/>
      <c r="Q63" s="91"/>
      <c r="R63" s="91"/>
      <c r="S63" s="91"/>
      <c r="T63" s="91"/>
      <c r="U63" s="91"/>
      <c r="V63" s="91"/>
      <c r="W63" s="91"/>
      <c r="X63" s="91"/>
      <c r="Y63" s="91"/>
      <c r="Z63" s="91"/>
      <c r="AA63" s="91"/>
      <c r="AB63" s="91"/>
    </row>
    <row r="64" spans="2:29" ht="20" customHeight="1" x14ac:dyDescent="0.15"/>
    <row r="65" spans="2:4" customFormat="1" ht="50" customHeight="1" x14ac:dyDescent="0.2">
      <c r="B65" s="1"/>
      <c r="C65" s="1"/>
      <c r="D65" s="1"/>
    </row>
    <row r="66" spans="2:4" ht="20" customHeight="1" x14ac:dyDescent="0.15"/>
    <row r="68" spans="2:4" ht="20" customHeight="1" x14ac:dyDescent="0.15"/>
    <row r="69" spans="2:4" ht="20" customHeight="1" x14ac:dyDescent="0.15"/>
    <row r="152" spans="2:10" ht="28" x14ac:dyDescent="0.15">
      <c r="B152" s="58" t="s">
        <v>9</v>
      </c>
      <c r="C152" s="58"/>
      <c r="D152" s="58"/>
    </row>
    <row r="158" spans="2:10" customFormat="1" ht="50" customHeight="1" x14ac:dyDescent="0.2">
      <c r="B158" s="1"/>
      <c r="C158" s="1"/>
      <c r="D158" s="1"/>
      <c r="E158" s="58"/>
      <c r="F158" s="58"/>
      <c r="G158" s="58"/>
      <c r="H158" s="58"/>
      <c r="I158" s="58"/>
      <c r="J158" s="58"/>
    </row>
  </sheetData>
  <mergeCells count="7">
    <mergeCell ref="H6:H7"/>
    <mergeCell ref="B61:I63"/>
    <mergeCell ref="B3:C3"/>
    <mergeCell ref="B4:C4"/>
    <mergeCell ref="C54:D54"/>
    <mergeCell ref="D6:F6"/>
    <mergeCell ref="G6:G7"/>
  </mergeCells>
  <phoneticPr fontId="25" type="noConversion"/>
  <conditionalFormatting sqref="D12:D14 D16:D18 D20:D22 D24:D26">
    <cfRule type="containsText" dxfId="20" priority="13" operator="containsText" text="Low">
      <formula>NOT(ISERROR(SEARCH("Low",D12)))</formula>
    </cfRule>
    <cfRule type="containsText" dxfId="19" priority="14" operator="containsText" text="Medium">
      <formula>NOT(ISERROR(SEARCH("Medium",D12)))</formula>
    </cfRule>
    <cfRule type="containsText" dxfId="18" priority="15" operator="containsText" text="High">
      <formula>NOT(ISERROR(SEARCH("High",D12)))</formula>
    </cfRule>
  </conditionalFormatting>
  <conditionalFormatting sqref="I12:I14 I16:I18 I20:I22 I24:I26 B55:B58">
    <cfRule type="containsText" dxfId="17" priority="9" operator="containsText" text="NOT STARTED">
      <formula>NOT(ISERROR(SEARCH("NOT STARTED",B12)))</formula>
    </cfRule>
    <cfRule type="containsText" dxfId="16" priority="10" operator="containsText" text="DELAYED">
      <formula>NOT(ISERROR(SEARCH("DELAYED",B12)))</formula>
    </cfRule>
    <cfRule type="containsText" dxfId="15" priority="11" operator="containsText" text="COMPLETE">
      <formula>NOT(ISERROR(SEARCH("COMPLETE",B12)))</formula>
    </cfRule>
    <cfRule type="containsText" dxfId="14" priority="12" operator="containsText" text="ON TRACK">
      <formula>NOT(ISERROR(SEARCH("ON TRACK",B12)))</formula>
    </cfRule>
  </conditionalFormatting>
  <hyperlinks>
    <hyperlink ref="B158:J158" r:id="rId1" display="CLICK HERE TO CREATE IN SMARTSHEET" xr:uid="{5E1803CB-7EC2-6C4C-B806-4CECB2E2EE21}"/>
    <hyperlink ref="B61:D61" r:id="rId2" display="CLICK HERE TO CREATE IN SMARTSHEET" xr:uid="{828D6EB2-3695-B641-BCF2-58CA36AF1EE3}"/>
    <hyperlink ref="B61:I63" r:id="rId3" display="CLICK HERE TO CREATE IN SMARTSHEET" xr:uid="{6B7ED30D-4675-A042-A23C-11D9A7227A12}"/>
  </hyperlinks>
  <pageMargins left="0.4" right="0.4" top="0.4" bottom="0.4" header="0" footer="0"/>
  <pageSetup scale="70" fitToHeight="0" orientation="landscape" horizontalDpi="4294967292" verticalDpi="4294967292"/>
  <rowBreaks count="1" manualBreakCount="1">
    <brk id="27" max="1638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5CC7DA1-FC76-404F-8CD5-4BFE989BD1B7}">
          <x14:formula1>
            <xm:f>'Dropdown Keys'!$D$4:$D$7</xm:f>
          </x14:formula1>
          <xm:sqref>I11:I26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AECD8-9869-1542-8DC4-236CC1713E32}">
  <sheetPr>
    <tabColor theme="3" tint="0.79998168889431442"/>
    <pageSetUpPr fitToPage="1"/>
  </sheetPr>
  <dimension ref="A1:DK157"/>
  <sheetViews>
    <sheetView showGridLines="0" workbookViewId="0">
      <selection activeCell="B3" sqref="B3:C3"/>
    </sheetView>
  </sheetViews>
  <sheetFormatPr baseColWidth="10" defaultColWidth="11" defaultRowHeight="13" x14ac:dyDescent="0.15"/>
  <cols>
    <col min="1" max="1" width="3.33203125" style="1" customWidth="1"/>
    <col min="2" max="2" width="26" style="1" customWidth="1"/>
    <col min="3" max="3" width="22.83203125" style="1" customWidth="1"/>
    <col min="4" max="9" width="20.83203125" style="1" customWidth="1"/>
    <col min="10" max="10" width="3.33203125" style="1" customWidth="1"/>
    <col min="11" max="11" width="16.5" style="1" bestFit="1" customWidth="1"/>
    <col min="12" max="28" width="8.83203125" style="1" customWidth="1"/>
    <col min="29" max="29" width="10.83203125" style="1" customWidth="1"/>
    <col min="30" max="16384" width="11" style="1"/>
  </cols>
  <sheetData>
    <row r="1" spans="1:115" s="19" customFormat="1" ht="42" customHeight="1" x14ac:dyDescent="0.2">
      <c r="A1" s="12"/>
      <c r="B1" s="80" t="s">
        <v>24</v>
      </c>
      <c r="C1" s="14"/>
      <c r="D1" s="13"/>
      <c r="E1" s="15"/>
      <c r="F1" s="15"/>
      <c r="G1" s="15"/>
      <c r="H1" s="14"/>
      <c r="I1" s="14"/>
      <c r="J1" s="16"/>
      <c r="K1" s="15"/>
      <c r="L1" s="14"/>
      <c r="M1" s="15"/>
      <c r="N1" s="15"/>
      <c r="O1" s="15"/>
      <c r="P1" s="15"/>
      <c r="Q1" s="15"/>
      <c r="R1" s="15"/>
      <c r="S1" s="15"/>
      <c r="T1" s="15"/>
      <c r="U1" s="15"/>
      <c r="V1" s="15"/>
      <c r="W1" s="15"/>
      <c r="X1" s="15"/>
      <c r="Y1" s="15"/>
      <c r="Z1" s="15"/>
      <c r="AA1" s="15"/>
      <c r="AB1" s="15"/>
      <c r="AC1" s="15"/>
      <c r="AD1" s="15"/>
      <c r="AE1" s="15"/>
      <c r="AF1" s="15"/>
      <c r="AG1" s="15"/>
      <c r="AH1" s="15"/>
      <c r="AI1" s="15"/>
      <c r="AJ1" s="15"/>
      <c r="AK1" s="14"/>
      <c r="AL1" s="14"/>
      <c r="AM1" s="18"/>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4"/>
      <c r="CI1" s="14"/>
      <c r="CJ1" s="18"/>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K1" s="20"/>
    </row>
    <row r="2" spans="1:115" ht="20" customHeight="1" x14ac:dyDescent="0.15">
      <c r="A2" s="3"/>
      <c r="B2" s="92" t="s">
        <v>25</v>
      </c>
      <c r="C2" s="92"/>
      <c r="D2" s="44" t="s">
        <v>42</v>
      </c>
      <c r="E2" s="44" t="s">
        <v>43</v>
      </c>
      <c r="F2" s="60"/>
      <c r="G2" s="60"/>
      <c r="H2" s="44" t="s">
        <v>11</v>
      </c>
      <c r="I2" s="45" t="s">
        <v>20</v>
      </c>
      <c r="K2" s="3"/>
      <c r="L2" s="3"/>
      <c r="N2" s="3"/>
      <c r="O2" s="3"/>
      <c r="P2" s="3"/>
      <c r="Q2" s="3"/>
      <c r="R2" s="3"/>
      <c r="S2" s="3"/>
      <c r="T2" s="3"/>
      <c r="U2" s="3"/>
      <c r="V2" s="3"/>
      <c r="W2" s="3"/>
      <c r="X2" s="3"/>
      <c r="Y2" s="3"/>
      <c r="Z2" s="3"/>
      <c r="AA2" s="3"/>
      <c r="AB2" s="3"/>
      <c r="AC2" s="3"/>
      <c r="AD2" s="3"/>
      <c r="AE2" s="3"/>
      <c r="AF2" s="3"/>
    </row>
    <row r="3" spans="1:115" ht="60" customHeight="1" thickBot="1" x14ac:dyDescent="0.2">
      <c r="A3" s="3"/>
      <c r="B3" s="93" t="s">
        <v>22</v>
      </c>
      <c r="C3" s="94"/>
      <c r="D3" s="65">
        <v>47032</v>
      </c>
      <c r="E3" s="66">
        <v>47110</v>
      </c>
      <c r="F3" s="67"/>
      <c r="G3" s="67"/>
      <c r="H3" s="68" t="s">
        <v>21</v>
      </c>
      <c r="I3" s="69" t="e">
        <f>'BLANK - Weekly Agile Sprint Rpt'!D56</f>
        <v>#DIV/0!</v>
      </c>
      <c r="K3" s="3"/>
      <c r="L3" s="3"/>
      <c r="N3" s="3"/>
      <c r="O3" s="3"/>
      <c r="P3" s="3"/>
      <c r="Q3" s="3"/>
      <c r="R3" s="3"/>
      <c r="S3" s="3"/>
      <c r="T3" s="3"/>
      <c r="U3" s="3"/>
      <c r="V3" s="3"/>
      <c r="W3" s="3"/>
      <c r="X3" s="3"/>
      <c r="Y3" s="3"/>
      <c r="Z3" s="3"/>
      <c r="AA3" s="3"/>
      <c r="AB3" s="3"/>
      <c r="AC3" s="3"/>
      <c r="AD3" s="3"/>
      <c r="AE3" s="3"/>
      <c r="AF3" s="3"/>
    </row>
    <row r="4" spans="1:115" ht="14" customHeight="1" x14ac:dyDescent="0.15">
      <c r="A4" s="3"/>
      <c r="B4" s="3"/>
      <c r="C4" s="3"/>
      <c r="D4" s="3"/>
      <c r="E4" s="3"/>
      <c r="F4" s="3"/>
      <c r="G4" s="3"/>
      <c r="H4" s="3"/>
      <c r="I4" s="3"/>
      <c r="J4" s="3"/>
      <c r="K4" s="3"/>
      <c r="L4" s="3"/>
      <c r="N4" s="3"/>
      <c r="O4" s="3"/>
      <c r="P4" s="3"/>
      <c r="Q4" s="3"/>
      <c r="R4" s="3"/>
      <c r="S4" s="3"/>
      <c r="T4" s="3"/>
      <c r="U4" s="3"/>
      <c r="V4" s="3"/>
      <c r="W4" s="3"/>
      <c r="X4" s="3"/>
      <c r="Y4" s="3"/>
      <c r="Z4" s="3"/>
      <c r="AA4" s="3"/>
      <c r="AB4" s="3"/>
      <c r="AC4" s="3"/>
      <c r="AD4" s="3"/>
      <c r="AE4" s="3"/>
      <c r="AF4" s="3"/>
      <c r="AG4" s="3"/>
      <c r="AH4" s="3"/>
      <c r="AI4" s="3"/>
      <c r="AJ4" s="3"/>
      <c r="AK4" s="3"/>
      <c r="AL4" s="3"/>
    </row>
    <row r="5" spans="1:115" ht="20" customHeight="1" x14ac:dyDescent="0.15">
      <c r="A5" s="3"/>
      <c r="D5" s="96" t="s">
        <v>61</v>
      </c>
      <c r="E5" s="96"/>
      <c r="F5" s="96"/>
      <c r="G5" s="97" t="s">
        <v>70</v>
      </c>
      <c r="H5" s="97" t="s">
        <v>69</v>
      </c>
      <c r="I5" s="46"/>
      <c r="J5" s="47"/>
      <c r="K5" s="3"/>
      <c r="L5" s="48"/>
      <c r="N5" s="3"/>
      <c r="O5" s="3"/>
      <c r="P5" s="3"/>
      <c r="Q5" s="3"/>
      <c r="R5" s="3"/>
      <c r="S5" s="3"/>
      <c r="T5" s="3"/>
      <c r="U5" s="3"/>
      <c r="V5" s="3"/>
      <c r="W5" s="3"/>
      <c r="X5" s="3"/>
      <c r="Y5" s="3"/>
      <c r="Z5" s="3"/>
      <c r="AA5" s="3"/>
      <c r="AB5" s="3"/>
      <c r="AC5" s="3"/>
      <c r="AD5" s="3"/>
      <c r="AE5" s="3"/>
      <c r="AF5" s="3"/>
      <c r="AG5" s="3"/>
      <c r="AH5" s="3"/>
      <c r="AI5" s="3"/>
      <c r="AJ5" s="3"/>
      <c r="AK5" s="3"/>
      <c r="AL5" s="3"/>
    </row>
    <row r="6" spans="1:115" ht="20" customHeight="1" x14ac:dyDescent="0.15">
      <c r="A6" s="3"/>
      <c r="D6" s="49" t="s">
        <v>18</v>
      </c>
      <c r="E6" s="49" t="s">
        <v>4</v>
      </c>
      <c r="F6" s="49" t="s">
        <v>60</v>
      </c>
      <c r="G6" s="98"/>
      <c r="H6" s="98"/>
      <c r="I6" s="46"/>
      <c r="J6" s="47"/>
      <c r="K6" s="3"/>
      <c r="L6" s="48"/>
      <c r="N6" s="3"/>
      <c r="O6" s="3"/>
      <c r="P6" s="3"/>
      <c r="Q6" s="3"/>
      <c r="R6" s="3"/>
      <c r="S6" s="3"/>
      <c r="T6" s="3"/>
      <c r="U6" s="3"/>
      <c r="V6" s="3"/>
      <c r="W6" s="3"/>
      <c r="X6" s="3"/>
      <c r="Y6" s="3"/>
      <c r="Z6" s="3"/>
      <c r="AA6" s="3"/>
      <c r="AB6" s="3"/>
      <c r="AC6" s="3"/>
      <c r="AD6" s="3"/>
      <c r="AE6" s="3"/>
      <c r="AF6" s="3"/>
      <c r="AG6" s="3"/>
      <c r="AH6" s="3"/>
      <c r="AI6" s="3"/>
      <c r="AJ6" s="3"/>
      <c r="AK6" s="3"/>
      <c r="AL6" s="3"/>
    </row>
    <row r="7" spans="1:115" ht="58" customHeight="1" thickBot="1" x14ac:dyDescent="0.2">
      <c r="A7" s="3"/>
      <c r="D7" s="70">
        <f>SUM(D11:D25)</f>
        <v>0</v>
      </c>
      <c r="E7" s="71">
        <f>SUMIF(I10:I25,"*"&amp;'Dropdown Keys'!D6&amp;"*",D10:D25)</f>
        <v>0</v>
      </c>
      <c r="F7" s="72">
        <f>SUM(D7-E7)</f>
        <v>0</v>
      </c>
      <c r="G7" s="85">
        <f>(E7/4)</f>
        <v>0</v>
      </c>
      <c r="H7" s="84">
        <f>ROUNDUP((DATEDIF(D3, E3, "d") / 7), 0)</f>
        <v>12</v>
      </c>
      <c r="I7" s="46"/>
      <c r="J7" s="47"/>
      <c r="K7" s="3"/>
      <c r="L7" s="48"/>
      <c r="N7" s="3"/>
      <c r="O7" s="3"/>
      <c r="P7" s="3"/>
      <c r="Q7" s="3"/>
      <c r="R7" s="3"/>
      <c r="S7" s="3"/>
      <c r="T7" s="3"/>
      <c r="U7" s="3"/>
      <c r="V7" s="3"/>
      <c r="W7" s="3"/>
      <c r="X7" s="3"/>
      <c r="Y7" s="3"/>
      <c r="Z7" s="3"/>
      <c r="AA7" s="3"/>
      <c r="AB7" s="3"/>
      <c r="AC7" s="3"/>
      <c r="AD7" s="3"/>
      <c r="AE7" s="3"/>
      <c r="AF7" s="3"/>
      <c r="AG7" s="3"/>
      <c r="AH7" s="3"/>
      <c r="AI7" s="3"/>
      <c r="AJ7" s="3"/>
      <c r="AK7" s="3"/>
      <c r="AL7" s="3"/>
    </row>
    <row r="8" spans="1:115" ht="14" customHeight="1" x14ac:dyDescent="0.15">
      <c r="A8" s="3"/>
      <c r="B8" s="3"/>
      <c r="C8" s="3"/>
      <c r="D8" s="3"/>
      <c r="E8" s="3"/>
      <c r="F8" s="3"/>
      <c r="G8" s="3"/>
      <c r="H8" s="3"/>
      <c r="I8" s="3"/>
      <c r="J8" s="3"/>
      <c r="K8" s="3"/>
      <c r="L8" s="3"/>
      <c r="N8" s="3"/>
      <c r="O8" s="3"/>
      <c r="P8" s="3"/>
      <c r="Q8" s="3"/>
      <c r="R8" s="3"/>
      <c r="S8" s="3"/>
      <c r="T8" s="3"/>
      <c r="U8" s="3"/>
      <c r="V8" s="3"/>
      <c r="W8" s="3"/>
      <c r="X8" s="3"/>
      <c r="Y8" s="3"/>
      <c r="Z8" s="3"/>
      <c r="AA8" s="3"/>
      <c r="AB8" s="3"/>
      <c r="AC8" s="3"/>
      <c r="AD8" s="3"/>
      <c r="AE8" s="3"/>
      <c r="AF8" s="3"/>
      <c r="AG8" s="3"/>
      <c r="AH8" s="3"/>
      <c r="AI8" s="3"/>
      <c r="AJ8" s="3"/>
      <c r="AK8" s="3"/>
      <c r="AL8" s="3"/>
    </row>
    <row r="9" spans="1:115" ht="25" customHeight="1" x14ac:dyDescent="0.15">
      <c r="A9" s="3"/>
      <c r="B9" s="61" t="s">
        <v>33</v>
      </c>
      <c r="C9" s="61" t="s">
        <v>34</v>
      </c>
      <c r="D9" s="62" t="s">
        <v>37</v>
      </c>
      <c r="E9" s="62" t="s">
        <v>35</v>
      </c>
      <c r="F9" s="62" t="s">
        <v>36</v>
      </c>
      <c r="G9" s="62" t="s">
        <v>48</v>
      </c>
      <c r="H9" s="62" t="s">
        <v>49</v>
      </c>
      <c r="I9" s="61" t="s">
        <v>8</v>
      </c>
      <c r="K9" s="3"/>
      <c r="L9" s="3"/>
      <c r="M9" s="3"/>
      <c r="N9" s="3"/>
      <c r="O9" s="3"/>
      <c r="P9" s="3"/>
      <c r="Q9" s="3"/>
      <c r="R9" s="3"/>
      <c r="S9" s="3"/>
      <c r="T9" s="3"/>
      <c r="U9" s="3"/>
      <c r="V9" s="3"/>
      <c r="W9" s="3"/>
      <c r="X9" s="3"/>
      <c r="Y9" s="3"/>
      <c r="Z9" s="3"/>
      <c r="AA9" s="3"/>
      <c r="AB9" s="3"/>
      <c r="AC9" s="3"/>
      <c r="AD9" s="3"/>
      <c r="AE9" s="3"/>
      <c r="AF9" s="3"/>
    </row>
    <row r="10" spans="1:115" ht="25" customHeight="1" x14ac:dyDescent="0.15">
      <c r="A10" s="3"/>
      <c r="B10" s="33"/>
      <c r="C10" s="33"/>
      <c r="D10" s="33"/>
      <c r="E10" s="73"/>
      <c r="F10" s="73"/>
      <c r="G10" s="63" t="str">
        <f>IF(F10=0,"",F10-E10+1)</f>
        <v/>
      </c>
      <c r="H10" s="63"/>
      <c r="I10" s="33"/>
      <c r="K10" s="3"/>
      <c r="L10" s="3"/>
      <c r="M10" s="3"/>
      <c r="N10" s="3"/>
      <c r="O10" s="3"/>
      <c r="P10" s="3"/>
      <c r="Q10" s="3"/>
      <c r="R10" s="3"/>
      <c r="S10" s="3"/>
      <c r="T10" s="3"/>
      <c r="U10" s="3"/>
      <c r="V10" s="3"/>
      <c r="W10" s="3"/>
      <c r="X10" s="3"/>
      <c r="Y10" s="3"/>
      <c r="Z10" s="3"/>
      <c r="AA10" s="3"/>
      <c r="AB10" s="3"/>
      <c r="AC10" s="3"/>
      <c r="AD10" s="3"/>
      <c r="AE10" s="3"/>
      <c r="AF10" s="3"/>
    </row>
    <row r="11" spans="1:115" ht="25" customHeight="1" x14ac:dyDescent="0.15">
      <c r="A11" s="3"/>
      <c r="B11" s="4"/>
      <c r="C11" s="4"/>
      <c r="D11" s="36"/>
      <c r="E11" s="74"/>
      <c r="F11" s="74"/>
      <c r="G11" s="75" t="str">
        <f t="shared" ref="G11:G25" si="0">IF(F11=0,"",F11-E11+1)</f>
        <v/>
      </c>
      <c r="H11" s="64"/>
      <c r="I11" s="35"/>
      <c r="K11" s="3"/>
      <c r="L11" s="3"/>
      <c r="M11" s="3"/>
      <c r="N11" s="3"/>
      <c r="O11" s="3"/>
      <c r="P11" s="3"/>
      <c r="Q11" s="3"/>
      <c r="R11" s="3"/>
      <c r="S11" s="3"/>
      <c r="T11" s="3"/>
      <c r="U11" s="3"/>
      <c r="V11" s="3"/>
      <c r="W11" s="3"/>
      <c r="X11" s="3"/>
      <c r="Y11" s="3"/>
      <c r="Z11" s="3"/>
      <c r="AA11" s="3"/>
      <c r="AB11" s="3"/>
      <c r="AC11" s="3"/>
      <c r="AD11" s="3"/>
      <c r="AE11" s="3"/>
      <c r="AF11" s="3"/>
    </row>
    <row r="12" spans="1:115" ht="25" customHeight="1" x14ac:dyDescent="0.15">
      <c r="A12" s="3"/>
      <c r="B12" s="4"/>
      <c r="C12" s="4"/>
      <c r="D12" s="36"/>
      <c r="E12" s="74"/>
      <c r="F12" s="74"/>
      <c r="G12" s="75" t="str">
        <f t="shared" si="0"/>
        <v/>
      </c>
      <c r="H12" s="64"/>
      <c r="I12" s="35"/>
      <c r="K12" s="3"/>
      <c r="L12" s="3"/>
      <c r="M12" s="3"/>
      <c r="N12" s="3"/>
      <c r="O12" s="3"/>
      <c r="P12" s="3"/>
      <c r="Q12" s="3"/>
      <c r="R12" s="3"/>
      <c r="S12" s="3"/>
      <c r="T12" s="3"/>
      <c r="U12" s="3"/>
      <c r="V12" s="3"/>
      <c r="W12" s="3"/>
      <c r="X12" s="3"/>
      <c r="Y12" s="3"/>
      <c r="Z12" s="3"/>
      <c r="AA12" s="3"/>
      <c r="AB12" s="3"/>
      <c r="AC12" s="3"/>
      <c r="AD12" s="3"/>
      <c r="AE12" s="3"/>
      <c r="AF12" s="3"/>
    </row>
    <row r="13" spans="1:115" ht="25" customHeight="1" x14ac:dyDescent="0.15">
      <c r="A13" s="3"/>
      <c r="B13" s="4"/>
      <c r="C13" s="4"/>
      <c r="D13" s="36"/>
      <c r="E13" s="74"/>
      <c r="F13" s="74"/>
      <c r="G13" s="75" t="str">
        <f t="shared" si="0"/>
        <v/>
      </c>
      <c r="H13" s="64"/>
      <c r="I13" s="35"/>
      <c r="K13" s="3"/>
      <c r="L13" s="3"/>
      <c r="M13" s="3"/>
      <c r="N13" s="3"/>
      <c r="O13" s="3"/>
      <c r="P13" s="3"/>
      <c r="Q13" s="3"/>
      <c r="R13" s="3"/>
      <c r="S13" s="3"/>
      <c r="T13" s="3"/>
      <c r="U13" s="3"/>
      <c r="V13" s="3"/>
      <c r="W13" s="3"/>
      <c r="X13" s="3"/>
      <c r="Y13" s="3"/>
      <c r="Z13" s="3"/>
      <c r="AA13" s="3"/>
      <c r="AB13" s="3"/>
      <c r="AC13" s="3"/>
      <c r="AD13" s="3"/>
      <c r="AE13" s="3"/>
      <c r="AF13" s="3"/>
    </row>
    <row r="14" spans="1:115" ht="25" customHeight="1" x14ac:dyDescent="0.15">
      <c r="A14" s="3"/>
      <c r="B14" s="33"/>
      <c r="C14" s="33"/>
      <c r="D14" s="33"/>
      <c r="E14" s="73"/>
      <c r="F14" s="73"/>
      <c r="G14" s="63" t="str">
        <f t="shared" si="0"/>
        <v/>
      </c>
      <c r="H14" s="63"/>
      <c r="I14" s="33"/>
      <c r="K14" s="3"/>
      <c r="L14" s="3"/>
      <c r="M14" s="3"/>
      <c r="N14" s="3"/>
      <c r="O14" s="3"/>
      <c r="P14" s="3"/>
      <c r="Q14" s="3"/>
      <c r="R14" s="3"/>
      <c r="S14" s="3"/>
      <c r="T14" s="3"/>
      <c r="U14" s="3"/>
      <c r="V14" s="3"/>
      <c r="W14" s="3"/>
      <c r="X14" s="3"/>
      <c r="Y14" s="3"/>
      <c r="Z14" s="3"/>
      <c r="AA14" s="3"/>
      <c r="AB14" s="3"/>
      <c r="AC14" s="3"/>
      <c r="AD14" s="3"/>
      <c r="AE14" s="3"/>
      <c r="AF14" s="3"/>
    </row>
    <row r="15" spans="1:115" ht="25" customHeight="1" x14ac:dyDescent="0.15">
      <c r="A15" s="3"/>
      <c r="B15" s="4"/>
      <c r="C15" s="4"/>
      <c r="D15" s="36"/>
      <c r="E15" s="74"/>
      <c r="F15" s="74"/>
      <c r="G15" s="75" t="str">
        <f t="shared" si="0"/>
        <v/>
      </c>
      <c r="H15" s="64"/>
      <c r="I15" s="35"/>
      <c r="K15" s="3"/>
      <c r="L15" s="3"/>
      <c r="M15" s="3"/>
      <c r="N15" s="3"/>
      <c r="O15" s="3"/>
      <c r="P15" s="3"/>
      <c r="Q15" s="3"/>
      <c r="R15" s="3"/>
      <c r="S15" s="3"/>
      <c r="T15" s="3"/>
      <c r="U15" s="3"/>
      <c r="V15" s="3"/>
      <c r="W15" s="3"/>
      <c r="X15" s="3"/>
      <c r="Y15" s="3"/>
      <c r="Z15" s="3"/>
      <c r="AA15" s="3"/>
      <c r="AB15" s="3"/>
      <c r="AC15" s="3"/>
      <c r="AD15" s="3"/>
      <c r="AE15" s="3"/>
      <c r="AF15" s="3"/>
    </row>
    <row r="16" spans="1:115" ht="25" customHeight="1" x14ac:dyDescent="0.15">
      <c r="A16" s="3"/>
      <c r="B16" s="4"/>
      <c r="C16" s="4"/>
      <c r="D16" s="36"/>
      <c r="E16" s="74"/>
      <c r="F16" s="74"/>
      <c r="G16" s="75" t="str">
        <f t="shared" si="0"/>
        <v/>
      </c>
      <c r="H16" s="64"/>
      <c r="I16" s="35"/>
      <c r="K16" s="3"/>
      <c r="L16" s="3"/>
      <c r="M16" s="3"/>
      <c r="N16" s="3"/>
      <c r="O16" s="3"/>
      <c r="P16" s="3"/>
      <c r="Q16" s="3"/>
      <c r="R16" s="3"/>
      <c r="S16" s="3"/>
      <c r="T16" s="3"/>
      <c r="U16" s="3"/>
      <c r="V16" s="3"/>
      <c r="W16" s="3"/>
      <c r="X16" s="3"/>
      <c r="Y16" s="3"/>
      <c r="Z16" s="3"/>
      <c r="AA16" s="3"/>
      <c r="AB16" s="3"/>
      <c r="AC16" s="3"/>
      <c r="AD16" s="3"/>
      <c r="AE16" s="3"/>
      <c r="AF16" s="3"/>
    </row>
    <row r="17" spans="1:32" ht="25" customHeight="1" x14ac:dyDescent="0.15">
      <c r="A17" s="3"/>
      <c r="B17" s="4"/>
      <c r="C17" s="4"/>
      <c r="D17" s="36"/>
      <c r="E17" s="74"/>
      <c r="F17" s="74"/>
      <c r="G17" s="75" t="str">
        <f t="shared" si="0"/>
        <v/>
      </c>
      <c r="H17" s="64"/>
      <c r="I17" s="35"/>
      <c r="K17" s="3"/>
      <c r="L17" s="3"/>
      <c r="M17" s="3"/>
      <c r="N17" s="3"/>
      <c r="O17" s="3"/>
      <c r="P17" s="3"/>
      <c r="Q17" s="3"/>
      <c r="R17" s="3"/>
      <c r="S17" s="3"/>
      <c r="T17" s="3"/>
      <c r="U17" s="3"/>
      <c r="V17" s="3"/>
      <c r="W17" s="3"/>
      <c r="X17" s="3"/>
      <c r="Y17" s="3"/>
      <c r="Z17" s="3"/>
      <c r="AA17" s="3"/>
      <c r="AB17" s="3"/>
      <c r="AC17" s="3"/>
      <c r="AD17" s="3"/>
      <c r="AE17" s="3"/>
      <c r="AF17" s="3"/>
    </row>
    <row r="18" spans="1:32" ht="25" customHeight="1" x14ac:dyDescent="0.15">
      <c r="A18" s="3"/>
      <c r="B18" s="33"/>
      <c r="C18" s="33"/>
      <c r="D18" s="33"/>
      <c r="E18" s="73"/>
      <c r="F18" s="73"/>
      <c r="G18" s="63" t="str">
        <f t="shared" si="0"/>
        <v/>
      </c>
      <c r="H18" s="63"/>
      <c r="I18" s="33"/>
      <c r="K18" s="3"/>
      <c r="L18" s="3"/>
      <c r="M18" s="3"/>
      <c r="N18" s="3"/>
      <c r="O18" s="3"/>
      <c r="P18" s="3"/>
      <c r="Q18" s="3"/>
      <c r="R18" s="3"/>
      <c r="S18" s="3"/>
      <c r="T18" s="3"/>
      <c r="U18" s="3"/>
      <c r="V18" s="3"/>
      <c r="W18" s="3"/>
      <c r="X18" s="3"/>
      <c r="Y18" s="3"/>
      <c r="Z18" s="3"/>
      <c r="AA18" s="3"/>
      <c r="AB18" s="3"/>
      <c r="AC18" s="3"/>
      <c r="AD18" s="3"/>
      <c r="AE18" s="3"/>
      <c r="AF18" s="3"/>
    </row>
    <row r="19" spans="1:32" ht="25" customHeight="1" x14ac:dyDescent="0.15">
      <c r="A19" s="3"/>
      <c r="B19" s="4"/>
      <c r="C19" s="4"/>
      <c r="D19" s="36"/>
      <c r="E19" s="74"/>
      <c r="F19" s="74"/>
      <c r="G19" s="75" t="str">
        <f t="shared" si="0"/>
        <v/>
      </c>
      <c r="H19" s="64"/>
      <c r="I19" s="35"/>
      <c r="K19" s="3"/>
      <c r="L19" s="3"/>
      <c r="M19" s="3"/>
      <c r="N19" s="3"/>
      <c r="O19" s="3"/>
      <c r="Q19" s="3"/>
      <c r="R19" s="3"/>
      <c r="S19" s="3"/>
      <c r="T19" s="3"/>
      <c r="U19" s="3"/>
      <c r="V19" s="3"/>
      <c r="W19" s="3"/>
      <c r="X19" s="3"/>
      <c r="Y19" s="3"/>
      <c r="Z19" s="3"/>
      <c r="AA19" s="3"/>
      <c r="AB19" s="3"/>
      <c r="AC19" s="3"/>
      <c r="AD19" s="3"/>
      <c r="AE19" s="3"/>
      <c r="AF19" s="3"/>
    </row>
    <row r="20" spans="1:32" ht="25" customHeight="1" x14ac:dyDescent="0.15">
      <c r="A20" s="3"/>
      <c r="B20" s="4"/>
      <c r="C20" s="4"/>
      <c r="D20" s="36"/>
      <c r="E20" s="74"/>
      <c r="F20" s="74"/>
      <c r="G20" s="75" t="str">
        <f t="shared" si="0"/>
        <v/>
      </c>
      <c r="H20" s="64"/>
      <c r="I20" s="35"/>
      <c r="K20" s="3"/>
      <c r="L20" s="3"/>
      <c r="M20" s="3"/>
      <c r="N20" s="3"/>
      <c r="O20" s="3"/>
      <c r="Q20" s="3"/>
      <c r="R20" s="3"/>
      <c r="S20" s="3"/>
      <c r="T20" s="3"/>
      <c r="U20" s="3"/>
      <c r="V20" s="3"/>
      <c r="W20" s="3"/>
      <c r="X20" s="3"/>
      <c r="Y20" s="3"/>
      <c r="Z20" s="3"/>
      <c r="AA20" s="3"/>
      <c r="AB20" s="3"/>
      <c r="AC20" s="3"/>
      <c r="AD20" s="3"/>
      <c r="AE20" s="3"/>
      <c r="AF20" s="3"/>
    </row>
    <row r="21" spans="1:32" ht="25" customHeight="1" x14ac:dyDescent="0.15">
      <c r="A21" s="3"/>
      <c r="B21" s="4"/>
      <c r="C21" s="4"/>
      <c r="D21" s="36"/>
      <c r="E21" s="74"/>
      <c r="F21" s="74"/>
      <c r="G21" s="75" t="str">
        <f t="shared" si="0"/>
        <v/>
      </c>
      <c r="H21" s="64"/>
      <c r="I21" s="35"/>
      <c r="K21" s="3"/>
      <c r="L21" s="3"/>
      <c r="M21" s="3"/>
      <c r="N21" s="3"/>
      <c r="O21" s="3"/>
      <c r="Q21" s="3"/>
      <c r="R21" s="3"/>
      <c r="S21" s="3"/>
      <c r="T21" s="3"/>
      <c r="U21" s="3"/>
      <c r="V21" s="3"/>
      <c r="W21" s="3"/>
      <c r="X21" s="3"/>
      <c r="Y21" s="3"/>
      <c r="Z21" s="3"/>
      <c r="AA21" s="3"/>
      <c r="AB21" s="3"/>
      <c r="AC21" s="3"/>
      <c r="AD21" s="3"/>
      <c r="AE21" s="3"/>
      <c r="AF21" s="3"/>
    </row>
    <row r="22" spans="1:32" ht="25" customHeight="1" x14ac:dyDescent="0.15">
      <c r="A22" s="3"/>
      <c r="B22" s="33"/>
      <c r="C22" s="33"/>
      <c r="D22" s="33"/>
      <c r="E22" s="73"/>
      <c r="F22" s="73"/>
      <c r="G22" s="63" t="str">
        <f t="shared" si="0"/>
        <v/>
      </c>
      <c r="H22" s="63"/>
      <c r="I22" s="33"/>
      <c r="K22" s="3"/>
      <c r="L22" s="3"/>
      <c r="M22" s="3"/>
      <c r="N22" s="3"/>
      <c r="O22" s="3"/>
      <c r="Q22" s="3"/>
      <c r="R22" s="3"/>
      <c r="S22" s="3"/>
      <c r="T22" s="3"/>
      <c r="U22" s="3"/>
      <c r="V22" s="3"/>
      <c r="W22" s="3"/>
      <c r="X22" s="3"/>
      <c r="Y22" s="3"/>
      <c r="Z22" s="3"/>
      <c r="AA22" s="3"/>
      <c r="AB22" s="3"/>
      <c r="AC22" s="3"/>
      <c r="AD22" s="3"/>
      <c r="AE22" s="3"/>
      <c r="AF22" s="3"/>
    </row>
    <row r="23" spans="1:32" ht="25" customHeight="1" x14ac:dyDescent="0.15">
      <c r="A23" s="3"/>
      <c r="B23" s="4"/>
      <c r="C23" s="4"/>
      <c r="D23" s="36"/>
      <c r="E23" s="74"/>
      <c r="F23" s="74"/>
      <c r="G23" s="75" t="str">
        <f t="shared" si="0"/>
        <v/>
      </c>
      <c r="H23" s="64"/>
      <c r="I23" s="35"/>
      <c r="K23" s="3"/>
      <c r="L23" s="3"/>
      <c r="M23" s="3"/>
      <c r="N23" s="3"/>
      <c r="O23" s="3"/>
      <c r="Q23" s="3"/>
      <c r="R23" s="3"/>
      <c r="S23" s="3"/>
      <c r="T23" s="3"/>
      <c r="U23" s="3"/>
      <c r="V23" s="3"/>
      <c r="W23" s="3"/>
      <c r="X23" s="3"/>
      <c r="Y23" s="3"/>
      <c r="Z23" s="3"/>
      <c r="AA23" s="3"/>
      <c r="AB23" s="3"/>
      <c r="AC23" s="3"/>
      <c r="AD23" s="3"/>
      <c r="AE23" s="3"/>
      <c r="AF23" s="3"/>
    </row>
    <row r="24" spans="1:32" ht="25" customHeight="1" x14ac:dyDescent="0.15">
      <c r="A24" s="3"/>
      <c r="B24" s="4"/>
      <c r="C24" s="4"/>
      <c r="D24" s="36"/>
      <c r="E24" s="74"/>
      <c r="F24" s="74"/>
      <c r="G24" s="75" t="str">
        <f t="shared" si="0"/>
        <v/>
      </c>
      <c r="H24" s="64"/>
      <c r="I24" s="35"/>
      <c r="K24" s="3"/>
      <c r="L24" s="3"/>
      <c r="M24" s="3"/>
      <c r="N24" s="3"/>
      <c r="O24" s="3"/>
      <c r="Q24" s="3"/>
      <c r="R24" s="3"/>
      <c r="S24" s="3"/>
      <c r="T24" s="3"/>
      <c r="U24" s="3"/>
      <c r="V24" s="3"/>
      <c r="W24" s="3"/>
      <c r="X24" s="3"/>
      <c r="Y24" s="3"/>
      <c r="Z24" s="3"/>
      <c r="AA24" s="3"/>
      <c r="AB24" s="3"/>
      <c r="AC24" s="3"/>
      <c r="AD24" s="3"/>
      <c r="AE24" s="3"/>
      <c r="AF24" s="3"/>
    </row>
    <row r="25" spans="1:32" ht="25" customHeight="1" x14ac:dyDescent="0.15">
      <c r="A25" s="3"/>
      <c r="B25" s="4"/>
      <c r="C25" s="4"/>
      <c r="D25" s="36"/>
      <c r="E25" s="74"/>
      <c r="F25" s="74"/>
      <c r="G25" s="75" t="str">
        <f t="shared" si="0"/>
        <v/>
      </c>
      <c r="H25" s="64"/>
      <c r="I25" s="35"/>
      <c r="K25" s="3"/>
      <c r="L25" s="3"/>
      <c r="M25" s="3"/>
      <c r="N25" s="3"/>
      <c r="O25" s="3"/>
      <c r="P25" s="3"/>
      <c r="Q25" s="3"/>
      <c r="R25" s="3"/>
      <c r="S25" s="3"/>
      <c r="T25" s="3"/>
      <c r="U25" s="3"/>
      <c r="V25" s="3"/>
      <c r="W25" s="3"/>
      <c r="X25" s="3"/>
      <c r="Y25" s="3"/>
      <c r="Z25" s="3"/>
      <c r="AA25" s="3"/>
      <c r="AB25" s="3"/>
      <c r="AC25" s="3"/>
      <c r="AD25" s="3"/>
      <c r="AE25" s="3"/>
      <c r="AF25" s="3"/>
    </row>
    <row r="26" spans="1:32" ht="29" customHeight="1" x14ac:dyDescent="0.15">
      <c r="A26" s="3"/>
      <c r="B26" s="2"/>
      <c r="C26" s="2"/>
      <c r="D26" s="2"/>
      <c r="E26" s="2"/>
      <c r="F26" s="2"/>
      <c r="G26" s="2"/>
      <c r="H26" s="2"/>
      <c r="I26" s="2"/>
      <c r="J26" s="2"/>
      <c r="K26" s="3"/>
      <c r="L26" s="3"/>
      <c r="M26" s="3"/>
      <c r="N26" s="3"/>
      <c r="O26" s="3"/>
      <c r="P26" s="3"/>
      <c r="Q26" s="3"/>
      <c r="R26" s="3"/>
      <c r="S26" s="3"/>
      <c r="T26" s="3"/>
      <c r="U26" s="3"/>
      <c r="V26" s="3"/>
      <c r="W26" s="3"/>
      <c r="X26" s="3"/>
      <c r="Y26" s="3"/>
      <c r="Z26" s="3"/>
      <c r="AA26" s="3"/>
      <c r="AB26" s="3"/>
      <c r="AC26" s="3"/>
      <c r="AD26" s="3"/>
      <c r="AE26" s="3"/>
      <c r="AF26" s="3"/>
    </row>
    <row r="27" spans="1:32" ht="29" customHeight="1" x14ac:dyDescent="0.15">
      <c r="A27" s="3"/>
      <c r="B27" s="43" t="s">
        <v>19</v>
      </c>
      <c r="C27" s="2"/>
      <c r="D27" s="43"/>
      <c r="E27" s="79" t="s">
        <v>88</v>
      </c>
      <c r="K27" s="3"/>
      <c r="L27" s="3"/>
      <c r="M27" s="3"/>
      <c r="N27" s="3"/>
      <c r="O27" s="3"/>
      <c r="P27" s="3"/>
      <c r="Q27" s="3"/>
      <c r="R27" s="3"/>
      <c r="S27" s="3"/>
      <c r="T27" s="3"/>
      <c r="U27" s="3"/>
      <c r="V27" s="3"/>
      <c r="W27" s="3"/>
      <c r="X27" s="3"/>
      <c r="Y27" s="3"/>
      <c r="Z27" s="3"/>
      <c r="AA27" s="3"/>
      <c r="AB27" s="3"/>
      <c r="AC27" s="3"/>
      <c r="AD27" s="3"/>
      <c r="AE27" s="3"/>
      <c r="AF27" s="3"/>
    </row>
    <row r="28" spans="1:32" ht="38" customHeight="1" x14ac:dyDescent="0.15">
      <c r="A28" s="3"/>
      <c r="B28" s="2"/>
      <c r="C28" s="2"/>
      <c r="D28" s="2"/>
      <c r="K28" s="3"/>
      <c r="L28" s="3"/>
      <c r="M28" s="3"/>
      <c r="N28" s="3"/>
      <c r="O28" s="3"/>
      <c r="P28" s="3"/>
      <c r="Q28" s="3"/>
      <c r="R28" s="3"/>
      <c r="S28" s="3"/>
      <c r="T28" s="3"/>
      <c r="U28" s="3"/>
      <c r="V28" s="3"/>
      <c r="W28" s="3"/>
      <c r="X28" s="3"/>
      <c r="Y28" s="3"/>
      <c r="Z28" s="3"/>
      <c r="AA28" s="3"/>
      <c r="AB28" s="3"/>
      <c r="AC28" s="3"/>
      <c r="AD28" s="3"/>
      <c r="AE28" s="3"/>
      <c r="AF28" s="3"/>
    </row>
    <row r="29" spans="1:32" ht="38" customHeight="1" x14ac:dyDescent="0.15">
      <c r="A29" s="3"/>
      <c r="B29" s="2"/>
      <c r="C29" s="2"/>
      <c r="D29" s="2"/>
      <c r="K29" s="3"/>
      <c r="L29" s="3"/>
      <c r="M29" s="3"/>
      <c r="N29" s="3"/>
      <c r="O29" s="3"/>
      <c r="P29" s="3"/>
      <c r="Q29" s="3"/>
      <c r="R29" s="3"/>
      <c r="S29" s="3"/>
      <c r="T29" s="3"/>
      <c r="U29" s="3"/>
      <c r="V29" s="3"/>
      <c r="W29" s="3"/>
      <c r="X29" s="3"/>
      <c r="Y29" s="3"/>
      <c r="Z29" s="3"/>
      <c r="AA29" s="3"/>
      <c r="AB29" s="3"/>
      <c r="AC29" s="3"/>
      <c r="AD29" s="3"/>
      <c r="AE29" s="3"/>
      <c r="AF29" s="3"/>
    </row>
    <row r="30" spans="1:32" ht="38" customHeight="1" x14ac:dyDescent="0.15">
      <c r="A30" s="3"/>
      <c r="B30" s="2"/>
      <c r="C30" s="2"/>
      <c r="D30" s="2"/>
      <c r="K30" s="3"/>
      <c r="L30" s="3"/>
      <c r="M30" s="3"/>
      <c r="N30" s="3"/>
      <c r="O30" s="3"/>
      <c r="P30" s="3"/>
      <c r="Q30" s="3"/>
      <c r="R30" s="3"/>
      <c r="S30" s="3"/>
      <c r="T30" s="3"/>
      <c r="U30" s="3"/>
      <c r="V30" s="3"/>
      <c r="W30" s="3"/>
      <c r="X30" s="3"/>
      <c r="Y30" s="3"/>
      <c r="Z30" s="3"/>
      <c r="AA30" s="3"/>
      <c r="AB30" s="3"/>
      <c r="AC30" s="3"/>
      <c r="AD30" s="3"/>
      <c r="AE30" s="3"/>
      <c r="AF30" s="3"/>
    </row>
    <row r="31" spans="1:32" ht="38" customHeight="1" x14ac:dyDescent="0.15">
      <c r="A31" s="3"/>
      <c r="B31" s="2"/>
      <c r="C31" s="2"/>
      <c r="D31" s="2"/>
      <c r="K31" s="3"/>
      <c r="L31" s="3"/>
      <c r="M31" s="3"/>
      <c r="N31" s="3"/>
      <c r="O31" s="3"/>
      <c r="P31" s="3"/>
      <c r="Q31" s="3"/>
      <c r="R31" s="3"/>
      <c r="S31" s="3"/>
      <c r="T31" s="3"/>
      <c r="U31" s="3"/>
      <c r="V31" s="3"/>
      <c r="W31" s="3"/>
      <c r="X31" s="3"/>
      <c r="Y31" s="3"/>
      <c r="Z31" s="3"/>
      <c r="AA31" s="3"/>
      <c r="AB31" s="3"/>
      <c r="AC31" s="3"/>
      <c r="AD31" s="3"/>
      <c r="AE31" s="3"/>
      <c r="AF31" s="3"/>
    </row>
    <row r="32" spans="1:32" ht="38" customHeight="1" x14ac:dyDescent="0.15">
      <c r="A32" s="3"/>
      <c r="B32" s="2"/>
      <c r="C32" s="2"/>
      <c r="D32" s="2"/>
      <c r="K32" s="3"/>
      <c r="L32" s="3"/>
      <c r="N32" s="3"/>
      <c r="O32" s="3"/>
      <c r="P32" s="3"/>
      <c r="Q32" s="3"/>
      <c r="R32" s="3"/>
      <c r="S32" s="3"/>
      <c r="T32" s="3"/>
      <c r="U32" s="3"/>
      <c r="V32" s="3"/>
      <c r="W32" s="3"/>
      <c r="X32" s="3"/>
      <c r="Y32" s="3"/>
      <c r="Z32" s="3"/>
      <c r="AA32" s="3"/>
      <c r="AB32" s="3"/>
      <c r="AC32" s="3"/>
      <c r="AD32" s="3"/>
      <c r="AE32" s="3"/>
      <c r="AF32" s="3"/>
    </row>
    <row r="33" spans="1:32" ht="18"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28" x14ac:dyDescent="0.15">
      <c r="B34" s="43" t="s">
        <v>29</v>
      </c>
      <c r="C34" s="2"/>
      <c r="D34" s="2"/>
      <c r="E34" s="43"/>
      <c r="F34" s="43"/>
      <c r="G34" s="43"/>
    </row>
    <row r="35" spans="1:32" ht="21" customHeight="1" x14ac:dyDescent="0.15">
      <c r="B35" s="52" t="s">
        <v>30</v>
      </c>
      <c r="C35" s="53"/>
      <c r="D35" s="54"/>
    </row>
    <row r="36" spans="1:32" ht="20" customHeight="1" x14ac:dyDescent="0.15">
      <c r="B36" s="55"/>
      <c r="C36" s="56"/>
      <c r="D36" s="57"/>
    </row>
    <row r="37" spans="1:32" ht="20" customHeight="1" x14ac:dyDescent="0.15">
      <c r="B37" s="55"/>
      <c r="C37" s="56"/>
      <c r="D37" s="57"/>
    </row>
    <row r="38" spans="1:32" ht="20" customHeight="1" x14ac:dyDescent="0.15">
      <c r="B38" s="55"/>
      <c r="C38" s="56"/>
      <c r="D38" s="57"/>
    </row>
    <row r="39" spans="1:32" ht="20" customHeight="1" x14ac:dyDescent="0.15">
      <c r="B39" s="55"/>
      <c r="C39" s="56"/>
      <c r="D39" s="57"/>
    </row>
    <row r="40" spans="1:32" ht="21" customHeight="1" x14ac:dyDescent="0.15">
      <c r="B40" s="52" t="s">
        <v>31</v>
      </c>
      <c r="C40" s="53"/>
      <c r="D40" s="54"/>
    </row>
    <row r="41" spans="1:32" ht="20" customHeight="1" x14ac:dyDescent="0.15">
      <c r="B41" s="55"/>
      <c r="C41" s="56"/>
      <c r="D41" s="57"/>
    </row>
    <row r="42" spans="1:32" ht="20" customHeight="1" x14ac:dyDescent="0.15">
      <c r="B42" s="55"/>
      <c r="C42" s="56"/>
      <c r="D42" s="57"/>
    </row>
    <row r="43" spans="1:32" ht="20" customHeight="1" x14ac:dyDescent="0.15">
      <c r="B43" s="55"/>
      <c r="C43" s="56"/>
      <c r="D43" s="57"/>
    </row>
    <row r="44" spans="1:32" ht="20" customHeight="1" x14ac:dyDescent="0.15">
      <c r="B44" s="55"/>
      <c r="C44" s="56"/>
      <c r="D44" s="57"/>
    </row>
    <row r="45" spans="1:32" ht="20" customHeight="1" x14ac:dyDescent="0.15"/>
    <row r="46" spans="1:32" ht="28" x14ac:dyDescent="0.15">
      <c r="B46" s="43" t="s">
        <v>26</v>
      </c>
      <c r="C46" s="2"/>
      <c r="D46" s="2"/>
      <c r="E46" s="43"/>
    </row>
    <row r="47" spans="1:32" ht="21" customHeight="1" thickBot="1" x14ac:dyDescent="0.2">
      <c r="B47" s="76" t="s">
        <v>27</v>
      </c>
      <c r="C47" s="51" t="s">
        <v>50</v>
      </c>
      <c r="D47" s="51" t="s">
        <v>51</v>
      </c>
      <c r="E47" s="76" t="s">
        <v>28</v>
      </c>
    </row>
    <row r="48" spans="1:32" ht="35" customHeight="1" x14ac:dyDescent="0.15">
      <c r="B48" s="50" t="s">
        <v>53</v>
      </c>
      <c r="C48" s="77" t="s">
        <v>57</v>
      </c>
      <c r="D48" s="77" t="s">
        <v>57</v>
      </c>
      <c r="E48" s="50" t="s">
        <v>62</v>
      </c>
    </row>
    <row r="49" spans="2:29" ht="35" customHeight="1" x14ac:dyDescent="0.15">
      <c r="B49" s="28" t="s">
        <v>54</v>
      </c>
      <c r="C49" s="78" t="s">
        <v>57</v>
      </c>
      <c r="D49" s="78" t="s">
        <v>57</v>
      </c>
      <c r="E49" s="50" t="s">
        <v>63</v>
      </c>
    </row>
    <row r="50" spans="2:29" ht="35" customHeight="1" x14ac:dyDescent="0.15">
      <c r="B50" s="28" t="s">
        <v>55</v>
      </c>
      <c r="C50" s="78" t="s">
        <v>58</v>
      </c>
      <c r="D50" s="78" t="s">
        <v>58</v>
      </c>
      <c r="E50" s="50" t="s">
        <v>64</v>
      </c>
    </row>
    <row r="51" spans="2:29" ht="35" customHeight="1" x14ac:dyDescent="0.15">
      <c r="B51" s="28" t="s">
        <v>56</v>
      </c>
      <c r="C51" s="78" t="s">
        <v>59</v>
      </c>
      <c r="D51" s="78" t="s">
        <v>59</v>
      </c>
      <c r="E51" s="50" t="s">
        <v>65</v>
      </c>
    </row>
    <row r="52" spans="2:29" ht="20" customHeight="1" x14ac:dyDescent="0.15"/>
    <row r="53" spans="2:29" ht="20" customHeight="1" x14ac:dyDescent="0.15">
      <c r="B53" s="34" t="s">
        <v>52</v>
      </c>
      <c r="C53" s="95" t="s">
        <v>23</v>
      </c>
      <c r="D53" s="95"/>
      <c r="L53" s="34" t="s">
        <v>66</v>
      </c>
    </row>
    <row r="54" spans="2:29" ht="20" customHeight="1" x14ac:dyDescent="0.15">
      <c r="B54" s="28" t="s">
        <v>5</v>
      </c>
      <c r="C54" s="41">
        <f>COUNTIF(I10:I25, "NOT STARTED")</f>
        <v>0</v>
      </c>
      <c r="D54" s="42" t="e">
        <f>C54/$C$58</f>
        <v>#DIV/0!</v>
      </c>
      <c r="L54" s="59" t="s">
        <v>71</v>
      </c>
      <c r="M54" s="59" t="s">
        <v>72</v>
      </c>
      <c r="N54" s="59" t="s">
        <v>73</v>
      </c>
      <c r="O54" s="59" t="s">
        <v>74</v>
      </c>
      <c r="P54" s="59" t="s">
        <v>75</v>
      </c>
      <c r="Q54" s="59" t="s">
        <v>76</v>
      </c>
      <c r="R54" s="59" t="s">
        <v>77</v>
      </c>
      <c r="S54" s="59" t="s">
        <v>78</v>
      </c>
      <c r="T54" s="59" t="s">
        <v>79</v>
      </c>
      <c r="U54" s="59" t="s">
        <v>80</v>
      </c>
      <c r="V54" s="59" t="s">
        <v>81</v>
      </c>
      <c r="W54" s="59" t="s">
        <v>82</v>
      </c>
      <c r="X54" s="59" t="s">
        <v>83</v>
      </c>
      <c r="Y54" s="59" t="s">
        <v>84</v>
      </c>
      <c r="Z54" s="59" t="s">
        <v>85</v>
      </c>
      <c r="AA54" s="59" t="s">
        <v>86</v>
      </c>
      <c r="AB54" s="59" t="s">
        <v>87</v>
      </c>
      <c r="AC54" s="59" t="s">
        <v>18</v>
      </c>
    </row>
    <row r="55" spans="2:29" ht="20" customHeight="1" x14ac:dyDescent="0.15">
      <c r="B55" s="25" t="s">
        <v>13</v>
      </c>
      <c r="C55" s="41">
        <f>COUNTIF(I10:I25, "ON TRACK")</f>
        <v>0</v>
      </c>
      <c r="D55" s="42" t="e">
        <f>C55/$C$58</f>
        <v>#DIV/0!</v>
      </c>
      <c r="K55" s="81" t="s">
        <v>37</v>
      </c>
      <c r="L55" s="75">
        <f>SUMIFS(D10:D25,E10:E25,"&gt;="&amp;D3,E10:E25,"&lt;="&amp;D3+7)</f>
        <v>0</v>
      </c>
      <c r="M55" s="75">
        <f>SUMIFS(D10:D25,E10:E25,"&gt;="&amp;D3+8,E10:E25,"&lt;="&amp;D3+14)</f>
        <v>0</v>
      </c>
      <c r="N55" s="75">
        <f>SUMIFS(D10:D25,E10:E25,"&gt;="&amp;D3+15,E10:E25,"&lt;="&amp;D3+21)</f>
        <v>0</v>
      </c>
      <c r="O55" s="75">
        <f>SUMIFS(D10:D25,E10:E25,"&gt;="&amp;D3+22,E10:E25,"&lt;="&amp;D3+28)</f>
        <v>0</v>
      </c>
      <c r="P55" s="75">
        <f>SUMIFS(D10:D25,E10:E25,"&gt;="&amp;D3+29,E10:E25,"&lt;="&amp;D3+35)</f>
        <v>0</v>
      </c>
      <c r="Q55" s="75">
        <f>SUMIFS(D10:D25,E10:E25,"&gt;="&amp;D3+36,E10:E25,"&lt;="&amp;D3+42)</f>
        <v>0</v>
      </c>
      <c r="R55" s="75">
        <f>SUMIFS(D10:D25,E10:E25,"&gt;="&amp;D3+43,E10:E25,"&lt;="&amp;D3+49)</f>
        <v>0</v>
      </c>
      <c r="S55" s="75">
        <f>SUMIFS(D10:D25,E10:E25,"&gt;="&amp;D3+50,E10:E25,"&lt;="&amp;D3+56)</f>
        <v>0</v>
      </c>
      <c r="T55" s="75">
        <f>SUMIFS(D10:D25,E10:E25,"&gt;="&amp;D3+57,E10:E25,"&lt;="&amp;D3+63)</f>
        <v>0</v>
      </c>
      <c r="U55" s="75">
        <f>SUMIFS(D10:D25,E10:E25,"&gt;="&amp;D3+64,E10:E25,"&lt;="&amp;D3+70)</f>
        <v>0</v>
      </c>
      <c r="V55" s="75">
        <f>SUMIFS(D10:D25,E10:E25,"&gt;="&amp;D3+71,E10:E25,"&lt;="&amp;D3+77)</f>
        <v>0</v>
      </c>
      <c r="W55" s="75">
        <f>SUMIFS(D10:D25,E10:E25,"&gt;="&amp;D3+78,E10:E25,"&lt;="&amp;D3+84)</f>
        <v>0</v>
      </c>
      <c r="X55" s="75">
        <f>SUMIFS(D10:D25,E10:E25,"&gt;="&amp;D3+85,E10:E25,"&lt;="&amp;D3+91)</f>
        <v>0</v>
      </c>
      <c r="Y55" s="75">
        <f>SUMIFS(D10:D25,E10:E25,"&gt;="&amp;D3+92,E10:E25,"&lt;="&amp;D3+98)</f>
        <v>0</v>
      </c>
      <c r="Z55" s="75">
        <f>SUMIFS(D10:D25,E10:E25,"&gt;="&amp;D3+99,E10:E25,"&lt;="&amp;D3+105)</f>
        <v>0</v>
      </c>
      <c r="AA55" s="75">
        <f>SUMIFS(D10:D25,E10:E25,"&gt;="&amp;D3+106,E10:E25,"&lt;="&amp;D3+112)</f>
        <v>0</v>
      </c>
      <c r="AB55" s="75">
        <f>SUMIFS(D10:D25,E10:E25,"&gt;="&amp;D3+113,E10:E25,"&lt;="&amp;D3+119)</f>
        <v>0</v>
      </c>
      <c r="AC55" s="59">
        <f>SUM(L55:AB55)</f>
        <v>0</v>
      </c>
    </row>
    <row r="56" spans="2:29" ht="20" customHeight="1" x14ac:dyDescent="0.15">
      <c r="B56" s="25" t="s">
        <v>4</v>
      </c>
      <c r="C56" s="41">
        <f>COUNTIF(I10:I25, "COMPLETE")</f>
        <v>0</v>
      </c>
      <c r="D56" s="42" t="e">
        <f>C56/$C$58</f>
        <v>#DIV/0!</v>
      </c>
      <c r="K56" s="81" t="s">
        <v>4</v>
      </c>
      <c r="L56" s="87">
        <f>SUMIFS(D10:D25,E10:E25,"&gt;="&amp;D3,E10:E25,"&lt;="&amp;D3+7,I10:I25,"COMPLETE")</f>
        <v>0</v>
      </c>
      <c r="M56" s="87">
        <f>SUMIFS(D10:D25,E10:E25,"&gt;="&amp;D3+8,E10:E25,"&lt;="&amp;D3+14,I10:I25,"COMPLETE")</f>
        <v>0</v>
      </c>
      <c r="N56" s="87">
        <f>SUMIFS(D10:D25,E10:E25,"&gt;="&amp;D3+15,E10:E25,"&lt;="&amp;D3+21,I10:I25,"COMPLETE")</f>
        <v>0</v>
      </c>
      <c r="O56" s="87">
        <f>SUMIFS(D10:D25,E10:E25,"&gt;="&amp;D3+22,E10:E25,"&lt;="&amp;D3+28,I10:I25,"COMPLETE")</f>
        <v>0</v>
      </c>
      <c r="P56" s="87">
        <f>SUMIFS(D10:D25,E10:E25,"&gt;="&amp;D3+29,E10:E25,"&lt;="&amp;D3+35,I10:I25,"COMPLETE")</f>
        <v>0</v>
      </c>
      <c r="Q56" s="87">
        <f>SUMIFS(D10:D25,E10:E25,"&gt;="&amp;D3+36,E10:E25,"&lt;="&amp;D3+42,I10:I25,"COMPLETE")</f>
        <v>0</v>
      </c>
      <c r="R56" s="87">
        <f>SUMIFS(D10:D25,E10:E25,"&gt;="&amp;D3+43,E10:E25,"&lt;="&amp;D3+49,I10:I25,"COMPLETE")</f>
        <v>0</v>
      </c>
      <c r="S56" s="87">
        <f>SUMIFS(D10:D25,E10:E25,"&gt;="&amp;D3+50,E10:E25,"&lt;="&amp;D3+56,I10:I25,"COMPLETE")</f>
        <v>0</v>
      </c>
      <c r="T56" s="87">
        <f>SUMIFS(D10:D25,E10:E25,"&gt;="&amp;D3+57,E10:E25,"&lt;="&amp;D3+63,I10:I25,"COMPLETE")</f>
        <v>0</v>
      </c>
      <c r="U56" s="87">
        <f>SUMIFS(D10:D25,E10:E25,"&gt;="&amp;D3+64,E10:E25,"&lt;="&amp;D3+70,I10:I25,"COMPLETE")</f>
        <v>0</v>
      </c>
      <c r="V56" s="87">
        <f>SUMIFS(D10:D25,E10:E25,"&gt;="&amp;D3+71,E10:E25,"&lt;="&amp;D3+77,I10:I25,"COMPLETE")</f>
        <v>0</v>
      </c>
      <c r="W56" s="87">
        <f>SUMIFS(D10:D25,E10:E25,"&gt;="&amp;D3+78,E10:E25,"&lt;="&amp;D3+84,I10:I25,"COMPLETE")</f>
        <v>0</v>
      </c>
      <c r="X56" s="87">
        <f>SUMIFS(D10:D25,E10:E25,"&gt;="&amp;D3+85,E10:E25,"&lt;="&amp;D3+91,I10:I25,"COMPLETE")</f>
        <v>0</v>
      </c>
      <c r="Y56" s="87">
        <f>SUMIFS(D10:D25,E10:E25,"&gt;="&amp;D3+92,E10:E25,"&lt;="&amp;D3+98,I10:I25,"COMPLETE")</f>
        <v>0</v>
      </c>
      <c r="Z56" s="87">
        <f>SUMIFS(D10:D25,E10:E25,"&gt;="&amp;D3+99,E10:E25,"&lt;="&amp;D3+105,I10:I25,"COMPLETE")</f>
        <v>0</v>
      </c>
      <c r="AA56" s="87">
        <f>SUMIFS(D10:D25,E10:E25,"&gt;="&amp;D3+106,E10:E25,"&lt;="&amp;D3+112,I10:I25,"COMPLETE")</f>
        <v>0</v>
      </c>
      <c r="AB56" s="87">
        <f>SUMIFS(D10:D25,E10:E25,"&gt;="&amp;D3+113,E10:E25,"&lt;="&amp;D3+119,I10:I25,"COMPLETE")</f>
        <v>0</v>
      </c>
      <c r="AC56" s="59">
        <f>SUM(L56:AB56)</f>
        <v>0</v>
      </c>
    </row>
    <row r="57" spans="2:29" ht="20" customHeight="1" x14ac:dyDescent="0.15">
      <c r="B57" s="24" t="s">
        <v>12</v>
      </c>
      <c r="C57" s="41">
        <f>COUNTIF(I10:I25, "DELAYED")</f>
        <v>0</v>
      </c>
      <c r="D57" s="42" t="e">
        <f>C57/$C$58</f>
        <v>#DIV/0!</v>
      </c>
      <c r="K57" s="81" t="s">
        <v>12</v>
      </c>
      <c r="L57" s="88">
        <f>SUMIFS(D10:D25,E10:E25,"&gt;="&amp;D3,E10:E25,"&lt;="&amp;D3+7,I10:I25,"DELAYED")</f>
        <v>0</v>
      </c>
      <c r="M57" s="88">
        <f>SUMIFS(D10:D25,E10:E25,"&gt;="&amp;D3+8,E10:E25,"&lt;="&amp;D3+14,I10:I25,"DELAYED")</f>
        <v>0</v>
      </c>
      <c r="N57" s="88">
        <f>SUMIFS(D10:D25,E10:E25,"&gt;="&amp;D3+15,E10:E25,"&lt;="&amp;D3+21,I10:I25,"DELAYED")</f>
        <v>0</v>
      </c>
      <c r="O57" s="88">
        <f>SUMIFS(D10:D25,E10:E25,"&gt;="&amp;D3+22,E10:E25,"&lt;="&amp;D3+28,I10:I25,"DELAYED")</f>
        <v>0</v>
      </c>
      <c r="P57" s="88">
        <f>SUMIFS(D10:D25,E10:E25,"&gt;="&amp;D3+29,E10:E25,"&lt;="&amp;D3+35,I10:I25,"DELAYED")</f>
        <v>0</v>
      </c>
      <c r="Q57" s="88">
        <f>SUMIFS(D10:D25,E10:E25,"&gt;="&amp;D3+36,E10:E25,"&lt;="&amp;D3+42,I10:I25,"DELAYED")</f>
        <v>0</v>
      </c>
      <c r="R57" s="88">
        <f>SUMIFS(D10:D25,E10:E25,"&gt;="&amp;D3+43,E10:E25,"&lt;="&amp;D3+49,I10:I25,"DELAYED")</f>
        <v>0</v>
      </c>
      <c r="S57" s="88">
        <f>SUMIFS(D10:D25,E10:E25,"&gt;="&amp;D3+50,E10:E25,"&lt;="&amp;D3+56,I10:I25,"DELAYED")</f>
        <v>0</v>
      </c>
      <c r="T57" s="88">
        <f>SUMIFS(D10:D25,E10:E25,"&gt;="&amp;D3+57,E10:E25,"&lt;="&amp;D3+63,I10:I25,"DELAYED")</f>
        <v>0</v>
      </c>
      <c r="U57" s="88">
        <f>SUMIFS(D10:D25,E10:E25,"&gt;="&amp;D3+64,E10:E25,"&lt;="&amp;D3+70,I10:I25,"DELAYED")</f>
        <v>0</v>
      </c>
      <c r="V57" s="88">
        <f>SUMIFS(D10:D25,E10:E25,"&gt;="&amp;D3+71,E10:E25,"&lt;="&amp;D3+77,I10:I25,"DELAYED")</f>
        <v>0</v>
      </c>
      <c r="W57" s="88">
        <f>SUMIFS(D10:D25,E10:E25,"&gt;="&amp;D3+78,E10:E25,"&lt;="&amp;D3+84,I10:I25,"DELAYED")</f>
        <v>0</v>
      </c>
      <c r="X57" s="88">
        <f>SUMIFS(D10:D25,E10:E25,"&gt;="&amp;D3+85,E10:E25,"&lt;="&amp;D3+91,I10:I25,"DELAYED")</f>
        <v>0</v>
      </c>
      <c r="Y57" s="88">
        <f>SUMIFS(D10:D25,E10:E25,"&gt;="&amp;D3+92,E10:E25,"&lt;="&amp;D3+98,I10:I25,"DELAYED")</f>
        <v>0</v>
      </c>
      <c r="Z57" s="88">
        <f>SUMIFS(D10:D25,E10:E25,"&gt;="&amp;D3+99,E10:E25,"&lt;="&amp;D3+105,I10:I25,"DELAYED")</f>
        <v>0</v>
      </c>
      <c r="AA57" s="88">
        <f>SUMIFS(D10:D25,E10:E25,"&gt;="&amp;D3+106,E10:E25,"&lt;="&amp;D3+112,I10:I25,"DELAYED")</f>
        <v>0</v>
      </c>
      <c r="AB57" s="88">
        <f>SUMIFS(D10:D25,E10:E25,"&gt;="&amp;D3+113,E10:E25,"&lt;="&amp;D3+119,I10:I25,"DELAYED")</f>
        <v>0</v>
      </c>
      <c r="AC57" s="59">
        <f t="shared" ref="AC57:AC60" si="1">SUM(L57:AB57)</f>
        <v>0</v>
      </c>
    </row>
    <row r="58" spans="2:29" ht="20" customHeight="1" x14ac:dyDescent="0.15">
      <c r="B58" s="38" t="s">
        <v>18</v>
      </c>
      <c r="C58" s="39">
        <f>SUM(C54:C57)</f>
        <v>0</v>
      </c>
      <c r="D58" s="40" t="e">
        <f>SUM(D54:D57)</f>
        <v>#DIV/0!</v>
      </c>
      <c r="K58" s="81" t="s">
        <v>5</v>
      </c>
      <c r="L58" s="83">
        <f>SUMIFS(D10:D25,E10:E25,"&gt;="&amp;D3,E10:E25,"&lt;="&amp;D3+7,I10:I25,"NOT STARTED")</f>
        <v>0</v>
      </c>
      <c r="M58" s="83">
        <f>SUMIFS(D10:D25,E10:E25,"&gt;="&amp;D3+8,E10:E25,"&lt;="&amp;D3+14,I10:I25,"NOT STARTED")</f>
        <v>0</v>
      </c>
      <c r="N58" s="83">
        <f>SUMIFS(D10:D25,E10:E25,"&gt;="&amp;D3+15,E10:E25,"&lt;="&amp;D3+21,I10:I25,"NOT STARTED")</f>
        <v>0</v>
      </c>
      <c r="O58" s="83">
        <f>SUMIFS(D10:D25,E10:E25,"&gt;="&amp;D3+22,E10:E25,"&lt;="&amp;D3+28,I10:I25,"NOT STARTED")</f>
        <v>0</v>
      </c>
      <c r="P58" s="83">
        <f>SUMIFS(D10:D25,E10:E25,"&gt;="&amp;D3+29,E10:E25,"&lt;="&amp;D3+35,I10:I25,"NOT STARTED")</f>
        <v>0</v>
      </c>
      <c r="Q58" s="83">
        <f>SUMIFS(D10:D25,E10:E25,"&gt;="&amp;D3+36,E10:E25,"&lt;="&amp;D3+42,I10:I25,"NOT STARTED")</f>
        <v>0</v>
      </c>
      <c r="R58" s="83">
        <f>SUMIFS(D10:D25,E10:E25,"&gt;="&amp;D3+43,E10:E25,"&lt;="&amp;D3+49,I10:I25,"NOT STARTED")</f>
        <v>0</v>
      </c>
      <c r="S58" s="83">
        <f>SUMIFS(D10:D25,E10:E25,"&gt;="&amp;D3+50,E10:E25,"&lt;="&amp;D3+56,I10:I25,"NOT STARTED")</f>
        <v>0</v>
      </c>
      <c r="T58" s="83">
        <f>SUMIFS(D10:D25,E10:E25,"&gt;="&amp;D3+57,E10:E25,"&lt;="&amp;D3+63,I10:I25,"NOT STARTED")</f>
        <v>0</v>
      </c>
      <c r="U58" s="83">
        <f>SUMIFS(D10:D25,E10:E25,"&gt;="&amp;D3+64,E10:E25,"&lt;="&amp;D3+70,I10:I25,"NOT STARTED")</f>
        <v>0</v>
      </c>
      <c r="V58" s="83">
        <f>SUMIFS(D10:D25,E10:E25,"&gt;="&amp;D3+71,E10:E25,"&lt;="&amp;D3+77,I10:I25,"NOT STARTED")</f>
        <v>0</v>
      </c>
      <c r="W58" s="83">
        <f>SUMIFS(D10:D25,E10:E25,"&gt;="&amp;D3+78,E10:E25,"&lt;="&amp;D3+84,I10:I25,"NOT STARTED")</f>
        <v>0</v>
      </c>
      <c r="X58" s="83">
        <f>SUMIFS(D10:D25,E10:E25,"&gt;="&amp;D3+85,E10:E25,"&lt;="&amp;D3+91,I10:I25,"NOT STARTED")</f>
        <v>0</v>
      </c>
      <c r="Y58" s="83">
        <f>SUMIFS(D10:D25,E10:E25,"&gt;="&amp;D3+92,E10:E25,"&lt;="&amp;D3+98,I10:I25,"NOT STARTED")</f>
        <v>0</v>
      </c>
      <c r="Z58" s="83">
        <f>SUMIFS(D10:D25,E10:E25,"&gt;="&amp;D3+99,E10:E25,"&lt;="&amp;D3+105,I10:I25,"NOT STARTED")</f>
        <v>0</v>
      </c>
      <c r="AA58" s="83">
        <f>SUMIFS(D10:D25,E10:E25,"&gt;="&amp;D3+106,E10:E25,"&lt;="&amp;D3+112,I10:I25,"NOT STARTED")</f>
        <v>0</v>
      </c>
      <c r="AB58" s="83">
        <f>SUMIFS(D10:D25,E10:E25,"&gt;="&amp;D3+113,E10:E25,"&lt;="&amp;D3+119,I10:I25,"NOT STARTED")</f>
        <v>0</v>
      </c>
      <c r="AC58" s="59">
        <f t="shared" si="1"/>
        <v>0</v>
      </c>
    </row>
    <row r="59" spans="2:29" ht="20" customHeight="1" x14ac:dyDescent="0.15">
      <c r="K59" s="81" t="s">
        <v>13</v>
      </c>
      <c r="L59" s="82">
        <f>SUMIFS(D10:D25,E10:E25,"&gt;="&amp;D3,E10:E25,"&lt;="&amp;D3+7,I10:I25,"ON TRACK")</f>
        <v>0</v>
      </c>
      <c r="M59" s="82">
        <f>SUMIFS(D10:D25,E10:E25,"&gt;="&amp;D3+8,E10:E25,"&lt;="&amp;D3+14,I10:I25,"ON TRACK")</f>
        <v>0</v>
      </c>
      <c r="N59" s="82">
        <f>SUMIFS(D10:D25,E10:E25,"&gt;="&amp;D3+15,E10:E25,"&lt;="&amp;D3+21,I10:I25,"ON TRACK")</f>
        <v>0</v>
      </c>
      <c r="O59" s="82">
        <f>SUMIFS(D10:D25,E10:E25,"&gt;="&amp;D3+22,E10:E25,"&lt;="&amp;D3+28,I10:I25,"ON TRACK")</f>
        <v>0</v>
      </c>
      <c r="P59" s="82">
        <f>SUMIFS(D10:D25,E10:E25,"&gt;="&amp;D3+29,E10:E25,"&lt;="&amp;D3+35,I10:I25,"ON TRACK")</f>
        <v>0</v>
      </c>
      <c r="Q59" s="82">
        <f>SUMIFS(D10:D25,E10:E25,"&gt;="&amp;D3+36,E10:E25,"&lt;="&amp;D3+42,I10:I25,"ON TRACK")</f>
        <v>0</v>
      </c>
      <c r="R59" s="82">
        <f>SUMIFS(D10:D25,E10:E25,"&gt;="&amp;D3+43,E10:E25,"&lt;="&amp;D3+49,I10:I25,"ON TRACK")</f>
        <v>0</v>
      </c>
      <c r="S59" s="82">
        <f>SUMIFS(D10:D25,E10:E25,"&gt;="&amp;D3+50,E10:E25,"&lt;="&amp;D3+56,I10:I25,"ON TRACK")</f>
        <v>0</v>
      </c>
      <c r="T59" s="82">
        <f>SUMIFS(D10:D25,E10:E25,"&gt;="&amp;D3+57,E10:E25,"&lt;="&amp;D3+63,I10:I25,"ON TRACK")</f>
        <v>0</v>
      </c>
      <c r="U59" s="82">
        <f>SUMIFS(D10:D25,E10:E25,"&gt;="&amp;D3+64,E10:E25,"&lt;="&amp;D3+70,I10:I25,"ON TRACK")</f>
        <v>0</v>
      </c>
      <c r="V59" s="82">
        <f>SUMIFS(D10:D25,E10:E25,"&gt;="&amp;D3+71,E10:E25,"&lt;="&amp;D3+77,I10:I25,"ON TRACK")</f>
        <v>0</v>
      </c>
      <c r="W59" s="82">
        <f>SUMIFS(D10:D25,E10:E25,"&gt;="&amp;D3+78,E10:E25,"&lt;="&amp;D3+84,I10:I25,"ON TRACK")</f>
        <v>0</v>
      </c>
      <c r="X59" s="82">
        <f>SUMIFS(D10:D25,E10:E25,"&gt;="&amp;D3+85,E10:E25,"&lt;="&amp;D3+91,I10:I25,"ON TRACK")</f>
        <v>0</v>
      </c>
      <c r="Y59" s="82">
        <f>SUMIFS(D10:D25,E10:E25,"&gt;="&amp;D3+92,E10:E25,"&lt;="&amp;D3+98,I10:I25,"ON TRACK")</f>
        <v>0</v>
      </c>
      <c r="Z59" s="82">
        <f>SUMIFS(D10:D25,E10:E25,"&gt;="&amp;D3+99,E10:E25,"&lt;="&amp;D3+105,I10:I25,"ON TRACK")</f>
        <v>0</v>
      </c>
      <c r="AA59" s="82">
        <f>SUMIFS(D10:D25,E10:E25,"&gt;="&amp;D3+106,E10:E25,"&lt;="&amp;D3+112,I10:I25,"ON TRACK")</f>
        <v>0</v>
      </c>
      <c r="AB59" s="82">
        <f>SUMIFS(D10:D25,E10:E25,"&gt;="&amp;D3+113,E10:E25,"&lt;="&amp;D3+119,I10:I25,"ON TRACK")</f>
        <v>0</v>
      </c>
      <c r="AC59" s="59">
        <f t="shared" si="1"/>
        <v>0</v>
      </c>
    </row>
    <row r="60" spans="2:29" ht="20" customHeight="1" x14ac:dyDescent="0.15">
      <c r="K60" s="81" t="s">
        <v>68</v>
      </c>
      <c r="L60" s="86">
        <f>SUM(L57:L59)</f>
        <v>0</v>
      </c>
      <c r="M60" s="86">
        <f t="shared" ref="M60:AB60" si="2">SUM(M57:M59)</f>
        <v>0</v>
      </c>
      <c r="N60" s="86">
        <f t="shared" si="2"/>
        <v>0</v>
      </c>
      <c r="O60" s="86">
        <f t="shared" si="2"/>
        <v>0</v>
      </c>
      <c r="P60" s="86">
        <f t="shared" si="2"/>
        <v>0</v>
      </c>
      <c r="Q60" s="86">
        <f t="shared" si="2"/>
        <v>0</v>
      </c>
      <c r="R60" s="86">
        <f t="shared" si="2"/>
        <v>0</v>
      </c>
      <c r="S60" s="86">
        <f t="shared" si="2"/>
        <v>0</v>
      </c>
      <c r="T60" s="86">
        <f t="shared" si="2"/>
        <v>0</v>
      </c>
      <c r="U60" s="86">
        <f t="shared" si="2"/>
        <v>0</v>
      </c>
      <c r="V60" s="86">
        <f t="shared" si="2"/>
        <v>0</v>
      </c>
      <c r="W60" s="86">
        <f t="shared" si="2"/>
        <v>0</v>
      </c>
      <c r="X60" s="86">
        <f t="shared" si="2"/>
        <v>0</v>
      </c>
      <c r="Y60" s="86">
        <f t="shared" si="2"/>
        <v>0</v>
      </c>
      <c r="Z60" s="86">
        <f t="shared" si="2"/>
        <v>0</v>
      </c>
      <c r="AA60" s="86">
        <f t="shared" si="2"/>
        <v>0</v>
      </c>
      <c r="AB60" s="86">
        <f t="shared" si="2"/>
        <v>0</v>
      </c>
      <c r="AC60" s="59">
        <f t="shared" si="1"/>
        <v>0</v>
      </c>
    </row>
    <row r="61" spans="2:29" ht="20" customHeight="1" x14ac:dyDescent="0.15">
      <c r="K61" s="1" t="s">
        <v>67</v>
      </c>
      <c r="L61" s="89">
        <f>AC55</f>
        <v>0</v>
      </c>
      <c r="M61" s="89">
        <f>($L$61-$L$61/$H$7)</f>
        <v>0</v>
      </c>
      <c r="N61" s="89" t="str">
        <f>IF(M61-$M$62&gt;0,M61-$M$62,"0")</f>
        <v>0</v>
      </c>
      <c r="O61" s="89" t="str">
        <f t="shared" ref="O61:AB61" si="3">IF(N61-$M$62&gt;0,N61-$M$62,"0")</f>
        <v>0</v>
      </c>
      <c r="P61" s="89" t="str">
        <f t="shared" si="3"/>
        <v>0</v>
      </c>
      <c r="Q61" s="89" t="str">
        <f t="shared" si="3"/>
        <v>0</v>
      </c>
      <c r="R61" s="89" t="str">
        <f t="shared" si="3"/>
        <v>0</v>
      </c>
      <c r="S61" s="89" t="str">
        <f t="shared" si="3"/>
        <v>0</v>
      </c>
      <c r="T61" s="89" t="str">
        <f t="shared" si="3"/>
        <v>0</v>
      </c>
      <c r="U61" s="89" t="str">
        <f t="shared" si="3"/>
        <v>0</v>
      </c>
      <c r="V61" s="89" t="str">
        <f t="shared" si="3"/>
        <v>0</v>
      </c>
      <c r="W61" s="89" t="str">
        <f t="shared" si="3"/>
        <v>0</v>
      </c>
      <c r="X61" s="89" t="str">
        <f t="shared" si="3"/>
        <v>0</v>
      </c>
      <c r="Y61" s="89" t="str">
        <f t="shared" si="3"/>
        <v>0</v>
      </c>
      <c r="Z61" s="89" t="str">
        <f t="shared" si="3"/>
        <v>0</v>
      </c>
      <c r="AA61" s="89" t="str">
        <f t="shared" si="3"/>
        <v>0</v>
      </c>
      <c r="AB61" s="89" t="str">
        <f t="shared" si="3"/>
        <v>0</v>
      </c>
    </row>
    <row r="62" spans="2:29" ht="20" customHeight="1" x14ac:dyDescent="0.15">
      <c r="L62" s="91"/>
      <c r="M62" s="90">
        <f>L61-M61</f>
        <v>0</v>
      </c>
      <c r="N62" s="91"/>
      <c r="O62" s="91"/>
      <c r="P62" s="91"/>
      <c r="Q62" s="91"/>
      <c r="R62" s="91"/>
      <c r="S62" s="91"/>
      <c r="T62" s="91"/>
      <c r="U62" s="91"/>
      <c r="V62" s="91"/>
      <c r="W62" s="91"/>
      <c r="X62" s="91"/>
      <c r="Y62" s="91"/>
      <c r="Z62" s="91"/>
      <c r="AA62" s="91"/>
      <c r="AB62" s="91"/>
    </row>
    <row r="63" spans="2:29" ht="20" customHeight="1" x14ac:dyDescent="0.15"/>
    <row r="64" spans="2:29" customFormat="1" ht="50" customHeight="1" x14ac:dyDescent="0.2">
      <c r="B64" s="1"/>
      <c r="C64" s="1"/>
      <c r="D64" s="1"/>
    </row>
    <row r="65" ht="20" customHeight="1" x14ac:dyDescent="0.15"/>
    <row r="67" ht="20" customHeight="1" x14ac:dyDescent="0.15"/>
    <row r="68" ht="20" customHeight="1" x14ac:dyDescent="0.15"/>
    <row r="151" spans="2:10" ht="28" x14ac:dyDescent="0.15">
      <c r="B151" s="58" t="s">
        <v>9</v>
      </c>
      <c r="C151" s="58"/>
      <c r="D151" s="58"/>
    </row>
    <row r="157" spans="2:10" customFormat="1" ht="50" customHeight="1" x14ac:dyDescent="0.2">
      <c r="B157" s="1"/>
      <c r="C157" s="1"/>
      <c r="D157" s="1"/>
      <c r="E157" s="58"/>
      <c r="F157" s="58"/>
      <c r="G157" s="58"/>
      <c r="H157" s="58"/>
      <c r="I157" s="58"/>
      <c r="J157" s="58"/>
    </row>
  </sheetData>
  <mergeCells count="6">
    <mergeCell ref="C53:D53"/>
    <mergeCell ref="B2:C2"/>
    <mergeCell ref="B3:C3"/>
    <mergeCell ref="D5:F5"/>
    <mergeCell ref="G5:G6"/>
    <mergeCell ref="H5:H6"/>
  </mergeCells>
  <conditionalFormatting sqref="D11:D13 D15:D17 D19:D21 D23:D25">
    <cfRule type="containsText" dxfId="13" priority="5" operator="containsText" text="Low">
      <formula>NOT(ISERROR(SEARCH("Low",D11)))</formula>
    </cfRule>
    <cfRule type="containsText" dxfId="12" priority="6" operator="containsText" text="Medium">
      <formula>NOT(ISERROR(SEARCH("Medium",D11)))</formula>
    </cfRule>
    <cfRule type="containsText" dxfId="11" priority="7" operator="containsText" text="High">
      <formula>NOT(ISERROR(SEARCH("High",D11)))</formula>
    </cfRule>
  </conditionalFormatting>
  <conditionalFormatting sqref="I11:I13 I15:I17 I19:I21 I23:I25 B54:B57">
    <cfRule type="containsText" dxfId="10" priority="1" operator="containsText" text="NOT STARTED">
      <formula>NOT(ISERROR(SEARCH("NOT STARTED",B11)))</formula>
    </cfRule>
    <cfRule type="containsText" dxfId="9" priority="2" operator="containsText" text="DELAYED">
      <formula>NOT(ISERROR(SEARCH("DELAYED",B11)))</formula>
    </cfRule>
    <cfRule type="containsText" dxfId="8" priority="3" operator="containsText" text="COMPLETE">
      <formula>NOT(ISERROR(SEARCH("COMPLETE",B11)))</formula>
    </cfRule>
    <cfRule type="containsText" dxfId="7" priority="4" operator="containsText" text="ON TRACK">
      <formula>NOT(ISERROR(SEARCH("ON TRACK",B11)))</formula>
    </cfRule>
  </conditionalFormatting>
  <hyperlinks>
    <hyperlink ref="B157:J157" r:id="rId1" display="CLICK HERE TO CREATE IN SMARTSHEET" xr:uid="{885873CD-A1DD-E346-BDCD-FE52413F11F5}"/>
  </hyperlinks>
  <pageMargins left="0.4" right="0.4" top="0.4" bottom="0.4" header="0" footer="0"/>
  <pageSetup scale="70" fitToHeight="0" orientation="landscape" horizontalDpi="4294967292" verticalDpi="4294967292"/>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E48325-9FA5-9445-B42A-F0B91B6911F1}">
          <x14:formula1>
            <xm:f>'Dropdown Keys'!$D$4:$D$7</xm:f>
          </x14:formula1>
          <xm:sqref>I10:I25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42E6-A4CD-1148-8C84-A102B9CC5B49}">
  <sheetPr>
    <tabColor theme="2" tint="-9.9978637043366805E-2"/>
  </sheetPr>
  <dimension ref="A1:DI53"/>
  <sheetViews>
    <sheetView showGridLines="0" workbookViewId="0">
      <selection activeCell="F15" sqref="F15"/>
    </sheetView>
  </sheetViews>
  <sheetFormatPr baseColWidth="10" defaultRowHeight="16" x14ac:dyDescent="0.2"/>
  <cols>
    <col min="1" max="1" width="3.33203125" style="21" customWidth="1"/>
    <col min="3" max="3" width="3.33203125" style="21" customWidth="1"/>
    <col min="4" max="4" width="13.83203125" customWidth="1"/>
    <col min="5" max="5" width="3.33203125" style="21" customWidth="1"/>
  </cols>
  <sheetData>
    <row r="1" spans="1:113" s="19" customFormat="1" ht="42" customHeight="1" x14ac:dyDescent="0.2">
      <c r="A1" s="12"/>
      <c r="B1" s="13" t="s">
        <v>10</v>
      </c>
      <c r="C1" s="15"/>
      <c r="D1" s="14"/>
      <c r="E1" s="16"/>
      <c r="F1" s="16"/>
      <c r="G1" s="16"/>
      <c r="H1" s="14"/>
      <c r="I1" s="17"/>
      <c r="J1" s="15"/>
      <c r="K1" s="15"/>
      <c r="L1" s="15"/>
      <c r="M1" s="15"/>
      <c r="N1" s="15"/>
      <c r="O1" s="15"/>
      <c r="P1" s="15"/>
      <c r="Q1" s="15"/>
      <c r="R1" s="15"/>
      <c r="S1" s="15"/>
      <c r="T1" s="15"/>
      <c r="U1" s="15"/>
      <c r="V1" s="15"/>
      <c r="W1" s="15"/>
      <c r="X1" s="15"/>
      <c r="Y1" s="15"/>
      <c r="Z1" s="15"/>
      <c r="AA1" s="15"/>
      <c r="AB1" s="15"/>
      <c r="AC1" s="15"/>
      <c r="AD1" s="15"/>
      <c r="AE1" s="15"/>
      <c r="AF1" s="15"/>
      <c r="AG1" s="15"/>
      <c r="AH1" s="15"/>
      <c r="AI1" s="14"/>
      <c r="AJ1" s="14"/>
      <c r="AK1" s="18"/>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4"/>
      <c r="CG1" s="14"/>
      <c r="CH1" s="18"/>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I1" s="20"/>
    </row>
    <row r="2" spans="1:113" s="21" customFormat="1" ht="42" customHeight="1" thickBot="1" x14ac:dyDescent="0.25">
      <c r="B2" s="32" t="s">
        <v>17</v>
      </c>
      <c r="C2" s="31"/>
      <c r="D2" s="31"/>
      <c r="E2" s="31"/>
      <c r="F2" s="31"/>
      <c r="G2" s="31"/>
      <c r="H2" s="31"/>
      <c r="I2" s="31"/>
      <c r="P2" s="22"/>
      <c r="Q2" s="22"/>
      <c r="R2" s="22"/>
      <c r="S2" s="22"/>
      <c r="T2" s="22"/>
      <c r="U2" s="22"/>
      <c r="V2" s="22"/>
      <c r="W2" s="22"/>
      <c r="X2" s="22"/>
      <c r="Y2" s="22"/>
      <c r="Z2" s="22"/>
      <c r="AA2" s="22"/>
      <c r="AB2" s="22"/>
      <c r="AC2" s="22"/>
      <c r="AD2" s="22"/>
    </row>
    <row r="3" spans="1:113" ht="25" customHeight="1" thickTop="1" x14ac:dyDescent="0.2">
      <c r="A3" s="22"/>
      <c r="B3" s="37" t="s">
        <v>7</v>
      </c>
      <c r="C3" s="22"/>
      <c r="D3" s="30" t="s">
        <v>8</v>
      </c>
      <c r="E3" s="22"/>
    </row>
    <row r="4" spans="1:113" ht="35" customHeight="1" x14ac:dyDescent="0.2">
      <c r="A4" s="22"/>
      <c r="B4" s="29" t="s">
        <v>16</v>
      </c>
      <c r="C4" s="22"/>
      <c r="D4" s="28" t="s">
        <v>5</v>
      </c>
      <c r="E4" s="22"/>
    </row>
    <row r="5" spans="1:113" ht="35" customHeight="1" x14ac:dyDescent="0.2">
      <c r="A5" s="22"/>
      <c r="B5" s="27" t="s">
        <v>15</v>
      </c>
      <c r="C5" s="22"/>
      <c r="D5" s="25" t="s">
        <v>13</v>
      </c>
      <c r="E5" s="22"/>
    </row>
    <row r="6" spans="1:113" ht="35" customHeight="1" x14ac:dyDescent="0.2">
      <c r="A6" s="22"/>
      <c r="B6" s="26" t="s">
        <v>14</v>
      </c>
      <c r="C6" s="22"/>
      <c r="D6" s="25" t="s">
        <v>4</v>
      </c>
      <c r="E6" s="22"/>
    </row>
    <row r="7" spans="1:113" ht="35" customHeight="1" x14ac:dyDescent="0.2">
      <c r="A7" s="22"/>
      <c r="B7" s="23"/>
      <c r="C7" s="22"/>
      <c r="D7" s="24" t="s">
        <v>12</v>
      </c>
      <c r="E7" s="22"/>
    </row>
    <row r="8" spans="1:113" x14ac:dyDescent="0.2">
      <c r="A8" s="22"/>
      <c r="B8" s="23"/>
      <c r="C8" s="22"/>
      <c r="D8" s="23"/>
      <c r="E8" s="22"/>
    </row>
    <row r="9" spans="1:113" x14ac:dyDescent="0.2">
      <c r="A9" s="22"/>
      <c r="B9" s="23"/>
      <c r="C9" s="22"/>
      <c r="E9" s="22"/>
    </row>
    <row r="10" spans="1:113" x14ac:dyDescent="0.2">
      <c r="A10" s="22"/>
      <c r="B10" s="23"/>
      <c r="C10" s="22"/>
      <c r="E10" s="22"/>
    </row>
    <row r="11" spans="1:113" x14ac:dyDescent="0.2">
      <c r="A11" s="22"/>
      <c r="B11" s="23"/>
      <c r="C11" s="22"/>
      <c r="E11" s="22"/>
    </row>
    <row r="12" spans="1:113" x14ac:dyDescent="0.2">
      <c r="A12" s="22"/>
      <c r="B12" s="23"/>
      <c r="C12" s="22"/>
      <c r="E12" s="22"/>
    </row>
    <row r="13" spans="1:113" x14ac:dyDescent="0.2">
      <c r="A13" s="22"/>
      <c r="B13" s="23"/>
      <c r="C13" s="22"/>
      <c r="E13" s="22"/>
    </row>
    <row r="14" spans="1:113" x14ac:dyDescent="0.2">
      <c r="A14" s="22"/>
      <c r="B14" s="23"/>
      <c r="C14" s="22"/>
      <c r="E14" s="22"/>
    </row>
    <row r="15" spans="1:113" x14ac:dyDescent="0.2">
      <c r="A15" s="22"/>
      <c r="B15" s="23"/>
      <c r="C15" s="22"/>
      <c r="E15" s="22"/>
    </row>
    <row r="16" spans="1:113" x14ac:dyDescent="0.2">
      <c r="A16" s="22"/>
      <c r="B16" s="23"/>
      <c r="C16" s="22"/>
      <c r="E16" s="22"/>
    </row>
    <row r="17" spans="1:5" x14ac:dyDescent="0.2">
      <c r="A17" s="22"/>
      <c r="B17" s="23"/>
      <c r="C17" s="22"/>
      <c r="E17" s="22"/>
    </row>
    <row r="18" spans="1:5" x14ac:dyDescent="0.2">
      <c r="A18" s="22"/>
      <c r="B18" s="23"/>
      <c r="C18" s="22"/>
      <c r="E18" s="22"/>
    </row>
    <row r="19" spans="1:5" x14ac:dyDescent="0.2">
      <c r="A19" s="22"/>
      <c r="B19" s="23"/>
      <c r="C19" s="22"/>
      <c r="E19" s="22"/>
    </row>
    <row r="20" spans="1:5" x14ac:dyDescent="0.2">
      <c r="A20" s="22"/>
      <c r="B20" s="23"/>
      <c r="C20" s="22"/>
      <c r="E20" s="22"/>
    </row>
    <row r="21" spans="1:5" x14ac:dyDescent="0.2">
      <c r="A21" s="22"/>
      <c r="B21" s="23"/>
      <c r="C21" s="22"/>
      <c r="E21" s="22"/>
    </row>
    <row r="22" spans="1:5" x14ac:dyDescent="0.2">
      <c r="A22" s="22"/>
      <c r="B22" s="23"/>
      <c r="C22" s="22"/>
      <c r="E22" s="22"/>
    </row>
    <row r="23" spans="1:5" x14ac:dyDescent="0.2">
      <c r="A23" s="22"/>
      <c r="B23" s="23"/>
      <c r="C23" s="22"/>
      <c r="E23" s="22"/>
    </row>
    <row r="24" spans="1:5" x14ac:dyDescent="0.2">
      <c r="A24"/>
      <c r="B24" s="23"/>
      <c r="C24"/>
      <c r="E24"/>
    </row>
    <row r="25" spans="1:5" x14ac:dyDescent="0.2">
      <c r="A25" s="22"/>
      <c r="C25" s="22"/>
      <c r="E25" s="22"/>
    </row>
    <row r="26" spans="1:5" x14ac:dyDescent="0.2">
      <c r="A26" s="22"/>
      <c r="C26" s="22"/>
      <c r="E26" s="22"/>
    </row>
    <row r="27" spans="1:5" x14ac:dyDescent="0.2">
      <c r="A27" s="22"/>
      <c r="C27" s="22"/>
      <c r="E27" s="22"/>
    </row>
    <row r="28" spans="1:5" x14ac:dyDescent="0.2">
      <c r="A28" s="22"/>
      <c r="C28" s="22"/>
      <c r="E28" s="22"/>
    </row>
    <row r="29" spans="1:5" x14ac:dyDescent="0.2">
      <c r="A29" s="22"/>
      <c r="C29" s="22"/>
      <c r="E29" s="22"/>
    </row>
    <row r="30" spans="1:5" x14ac:dyDescent="0.2">
      <c r="A30" s="22"/>
      <c r="C30" s="22"/>
      <c r="E30" s="22"/>
    </row>
    <row r="31" spans="1:5" x14ac:dyDescent="0.2">
      <c r="A31" s="22"/>
      <c r="C31" s="22"/>
      <c r="E31" s="22"/>
    </row>
    <row r="32" spans="1:5" x14ac:dyDescent="0.2">
      <c r="A32" s="22"/>
      <c r="C32" s="22"/>
      <c r="E32" s="22"/>
    </row>
    <row r="33" spans="1:5" x14ac:dyDescent="0.2">
      <c r="A33" s="22"/>
      <c r="C33" s="22"/>
      <c r="E33" s="22"/>
    </row>
    <row r="34" spans="1:5" x14ac:dyDescent="0.2">
      <c r="A34" s="22"/>
      <c r="C34" s="22"/>
      <c r="E34" s="22"/>
    </row>
    <row r="35" spans="1:5" x14ac:dyDescent="0.2">
      <c r="A35" s="22"/>
      <c r="C35" s="22"/>
      <c r="E35" s="22"/>
    </row>
    <row r="36" spans="1:5" x14ac:dyDescent="0.2">
      <c r="A36" s="22"/>
      <c r="C36" s="22"/>
      <c r="E36" s="22"/>
    </row>
    <row r="37" spans="1:5" x14ac:dyDescent="0.2">
      <c r="A37" s="22"/>
      <c r="C37" s="22"/>
      <c r="E37" s="22"/>
    </row>
    <row r="38" spans="1:5" x14ac:dyDescent="0.2">
      <c r="A38" s="22"/>
      <c r="C38" s="22"/>
      <c r="E38" s="22"/>
    </row>
    <row r="39" spans="1:5" x14ac:dyDescent="0.2">
      <c r="A39" s="22"/>
      <c r="C39" s="22"/>
      <c r="E39" s="22"/>
    </row>
    <row r="40" spans="1:5" x14ac:dyDescent="0.2">
      <c r="A40" s="22"/>
      <c r="C40" s="22"/>
      <c r="E40" s="22"/>
    </row>
    <row r="41" spans="1:5" x14ac:dyDescent="0.2">
      <c r="A41" s="22"/>
      <c r="C41" s="22"/>
      <c r="E41" s="22"/>
    </row>
    <row r="42" spans="1:5" x14ac:dyDescent="0.2">
      <c r="A42" s="22"/>
      <c r="C42" s="22"/>
      <c r="E42" s="22"/>
    </row>
    <row r="43" spans="1:5" x14ac:dyDescent="0.2">
      <c r="A43" s="22"/>
      <c r="C43" s="22"/>
      <c r="E43" s="22"/>
    </row>
    <row r="44" spans="1:5" x14ac:dyDescent="0.2">
      <c r="A44" s="22"/>
      <c r="C44" s="22"/>
      <c r="E44" s="22"/>
    </row>
    <row r="45" spans="1:5" x14ac:dyDescent="0.2">
      <c r="A45" s="22"/>
      <c r="C45" s="22"/>
      <c r="E45" s="22"/>
    </row>
    <row r="46" spans="1:5" x14ac:dyDescent="0.2">
      <c r="A46" s="22"/>
      <c r="C46" s="22"/>
      <c r="E46" s="22"/>
    </row>
    <row r="47" spans="1:5" x14ac:dyDescent="0.2">
      <c r="A47" s="22"/>
      <c r="C47" s="22"/>
      <c r="E47" s="22"/>
    </row>
    <row r="48" spans="1:5" x14ac:dyDescent="0.2">
      <c r="A48" s="22"/>
      <c r="C48" s="22"/>
      <c r="E48" s="22"/>
    </row>
    <row r="49" spans="1:5" x14ac:dyDescent="0.2">
      <c r="A49" s="22"/>
      <c r="C49" s="22"/>
      <c r="E49" s="22"/>
    </row>
    <row r="50" spans="1:5" x14ac:dyDescent="0.2">
      <c r="A50" s="22"/>
      <c r="C50" s="22"/>
      <c r="E50" s="22"/>
    </row>
    <row r="51" spans="1:5" x14ac:dyDescent="0.2">
      <c r="A51" s="22"/>
      <c r="C51" s="22"/>
      <c r="E51" s="22"/>
    </row>
    <row r="52" spans="1:5" x14ac:dyDescent="0.2">
      <c r="A52" s="22"/>
      <c r="C52" s="22"/>
      <c r="E52" s="22"/>
    </row>
    <row r="53" spans="1:5" x14ac:dyDescent="0.2">
      <c r="A53" s="22"/>
      <c r="C53" s="22"/>
      <c r="E53" s="22"/>
    </row>
  </sheetData>
  <conditionalFormatting sqref="B4:B6">
    <cfRule type="containsText" dxfId="6" priority="6" operator="containsText" text="Low">
      <formula>NOT(ISERROR(SEARCH("Low",B4)))</formula>
    </cfRule>
    <cfRule type="containsText" dxfId="5" priority="7" operator="containsText" text="Medium">
      <formula>NOT(ISERROR(SEARCH("Medium",B4)))</formula>
    </cfRule>
    <cfRule type="containsText" dxfId="4" priority="8" operator="containsText" text="High">
      <formula>NOT(ISERROR(SEARCH("High",B4)))</formula>
    </cfRule>
  </conditionalFormatting>
  <conditionalFormatting sqref="D4:D7">
    <cfRule type="containsText" dxfId="3" priority="1" operator="containsText" text="NOT STARTED">
      <formula>NOT(ISERROR(SEARCH("NOT STARTED",D4)))</formula>
    </cfRule>
    <cfRule type="containsText" dxfId="2" priority="2" operator="containsText" text="DELAYED">
      <formula>NOT(ISERROR(SEARCH("DELAYED",D4)))</formula>
    </cfRule>
    <cfRule type="containsText" dxfId="1" priority="3" operator="containsText" text="COMPLETE">
      <formula>NOT(ISERROR(SEARCH("COMPLETE",D4)))</formula>
    </cfRule>
    <cfRule type="containsText" dxfId="0" priority="4" operator="containsText" text="ON TRACK">
      <formula>NOT(ISERROR(SEARCH("ON TRACK",D4)))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B08B-0CFB-E449-B64E-B6B2E1AFF116}">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5"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 - Weekly Agile Sprint Report</vt:lpstr>
      <vt:lpstr>BLANK - Weekly Agile Sprint Rpt</vt:lpstr>
      <vt:lpstr>Dropdown Keys</vt:lpstr>
      <vt:lpstr>- Disclaimer -</vt:lpstr>
      <vt:lpstr>'BLANK - Weekly Agile Sprint Rpt'!Print_Area</vt:lpstr>
      <vt:lpstr>'EX - Weekly Agile Sprint Report'!Print_Area</vt:lpstr>
      <vt:lpstr>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2015-07-29T21:33:10Z</dcterms:created>
  <dcterms:modified xsi:type="dcterms:W3CDTF">2022-08-25T20:51:16Z</dcterms:modified>
</cp:coreProperties>
</file>