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heatherkey/Desktop/BATCH 1/de_DE/_content_merger-acquisition-project-management/"/>
    </mc:Choice>
  </mc:AlternateContent>
  <xr:revisionPtr revIDLastSave="0" documentId="13_ncr:1_{581A45A5-75A0-0346-857B-4E9A6E2FED13}" xr6:coauthVersionLast="47" xr6:coauthVersionMax="47" xr10:uidLastSave="{00000000-0000-0000-0000-000000000000}"/>
  <bookViews>
    <workbookView xWindow="45280" yWindow="620" windowWidth="20960" windowHeight="20980" tabRatio="500" xr2:uid="{00000000-000D-0000-FFFF-FFFF00000000}"/>
  </bookViews>
  <sheets>
    <sheet name="Fusions- und LBO-Bewertungsmode" sheetId="4" r:id="rId1"/>
    <sheet name="– Haftungsausschluss –" sheetId="3" r:id="rId2"/>
  </sheets>
  <externalReferences>
    <externalReference r:id="rId3"/>
  </externalReferences>
  <definedNames>
    <definedName name="_ITEM1" localSheetId="0">'Fusions- und LBO-Bewertungsmode'!#REF!</definedName>
    <definedName name="_ITEM1">#REF!</definedName>
    <definedName name="_ITEM2" localSheetId="0">'Fusions- und LBO-Bewertungsmode'!#REF!</definedName>
    <definedName name="_ITEM2">#REF!</definedName>
    <definedName name="_ITEM3" localSheetId="0">'Fusions- und LBO-Bewertungsmode'!#REF!</definedName>
    <definedName name="_ITEM3">#REF!</definedName>
    <definedName name="_ITEM4" localSheetId="0">'Fusions- und LBO-Bewertungsmode'!#REF!</definedName>
    <definedName name="_ITEM4">#REF!</definedName>
    <definedName name="_ITEM5" localSheetId="0">'Fusions- und LBO-Bewertungsmode'!#REF!</definedName>
    <definedName name="_ITEM5">#REF!</definedName>
    <definedName name="_ITEM6" localSheetId="0">'Fusions- und LBO-Bewertungsmode'!#REF!</definedName>
    <definedName name="_ITEM6">#REF!</definedName>
    <definedName name="_xlnm.Print_Area" localSheetId="0">'Fusions- und LBO-Bewertungsmode'!$B$1:$N$126</definedName>
    <definedName name="Type" localSheetId="0">'[1]Maintenance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7" i="4" l="1"/>
  <c r="D57" i="4"/>
  <c r="I50" i="4"/>
  <c r="D29" i="4"/>
  <c r="D58" i="4"/>
  <c r="C68" i="4"/>
  <c r="D26" i="4"/>
  <c r="D59" i="4"/>
  <c r="D60" i="4"/>
  <c r="D89" i="4"/>
  <c r="D61" i="4"/>
  <c r="D90" i="4"/>
  <c r="D62" i="4"/>
  <c r="D91" i="4"/>
  <c r="D63" i="4"/>
  <c r="D92" i="4"/>
  <c r="D64" i="4"/>
  <c r="D65" i="4"/>
  <c r="D66" i="4"/>
  <c r="D67" i="4"/>
  <c r="D68" i="4"/>
  <c r="D69" i="4"/>
  <c r="C70" i="4"/>
  <c r="D27" i="4"/>
  <c r="D70" i="4"/>
  <c r="D71" i="4"/>
  <c r="D72" i="4"/>
  <c r="D73" i="4"/>
  <c r="D74" i="4"/>
  <c r="D75" i="4"/>
  <c r="D76" i="4"/>
  <c r="D77" i="4"/>
  <c r="D78" i="4"/>
  <c r="D79" i="4"/>
  <c r="D80" i="4"/>
  <c r="D81" i="4"/>
  <c r="D82" i="4"/>
  <c r="C99" i="4"/>
  <c r="C89" i="4"/>
  <c r="C94" i="4"/>
  <c r="C95" i="4"/>
  <c r="D94" i="4"/>
  <c r="D95" i="4"/>
  <c r="D99" i="4"/>
  <c r="D100" i="4"/>
  <c r="D93" i="4"/>
  <c r="D96" i="4"/>
  <c r="D97" i="4"/>
  <c r="D101" i="4"/>
  <c r="D102" i="4"/>
  <c r="D105" i="4"/>
  <c r="E57" i="4"/>
  <c r="E29" i="4"/>
  <c r="E58" i="4"/>
  <c r="E26" i="4"/>
  <c r="E59" i="4"/>
  <c r="E60" i="4"/>
  <c r="E89" i="4"/>
  <c r="E61" i="4"/>
  <c r="E90" i="4"/>
  <c r="E62" i="4"/>
  <c r="E91" i="4"/>
  <c r="E63" i="4"/>
  <c r="E92" i="4"/>
  <c r="E64" i="4"/>
  <c r="E65" i="4"/>
  <c r="E66" i="4"/>
  <c r="E67" i="4"/>
  <c r="E68" i="4"/>
  <c r="E69" i="4"/>
  <c r="E27" i="4"/>
  <c r="E70" i="4"/>
  <c r="E28" i="4"/>
  <c r="E71" i="4"/>
  <c r="E72" i="4"/>
  <c r="E73" i="4"/>
  <c r="E74" i="4"/>
  <c r="E75" i="4"/>
  <c r="E76" i="4"/>
  <c r="E77" i="4"/>
  <c r="E78" i="4"/>
  <c r="E79" i="4"/>
  <c r="E80" i="4"/>
  <c r="E81" i="4"/>
  <c r="E82" i="4"/>
  <c r="E94" i="4"/>
  <c r="E95" i="4"/>
  <c r="E99" i="4"/>
  <c r="E100" i="4"/>
  <c r="E93" i="4"/>
  <c r="E96" i="4"/>
  <c r="E97" i="4"/>
  <c r="E101" i="4"/>
  <c r="E102" i="4"/>
  <c r="E105" i="4"/>
  <c r="F57" i="4"/>
  <c r="F29" i="4"/>
  <c r="F58" i="4"/>
  <c r="F26" i="4"/>
  <c r="F59" i="4"/>
  <c r="F60" i="4"/>
  <c r="F89" i="4"/>
  <c r="F61" i="4"/>
  <c r="F90" i="4"/>
  <c r="F62" i="4"/>
  <c r="F91" i="4"/>
  <c r="F63" i="4"/>
  <c r="F92" i="4"/>
  <c r="F64" i="4"/>
  <c r="F65" i="4"/>
  <c r="F66" i="4"/>
  <c r="F67" i="4"/>
  <c r="F68" i="4"/>
  <c r="F69" i="4"/>
  <c r="F27" i="4"/>
  <c r="F70" i="4"/>
  <c r="F28" i="4"/>
  <c r="F71" i="4"/>
  <c r="F72" i="4"/>
  <c r="F73" i="4"/>
  <c r="F74" i="4"/>
  <c r="F75" i="4"/>
  <c r="F76" i="4"/>
  <c r="F77" i="4"/>
  <c r="F78" i="4"/>
  <c r="F79" i="4"/>
  <c r="F80" i="4"/>
  <c r="F81" i="4"/>
  <c r="F82" i="4"/>
  <c r="F94" i="4"/>
  <c r="F95" i="4"/>
  <c r="F99" i="4"/>
  <c r="F100" i="4"/>
  <c r="F93" i="4"/>
  <c r="F96" i="4"/>
  <c r="F97" i="4"/>
  <c r="F101" i="4"/>
  <c r="F102" i="4"/>
  <c r="F105" i="4"/>
  <c r="G57" i="4"/>
  <c r="G29" i="4"/>
  <c r="G58" i="4"/>
  <c r="G26" i="4"/>
  <c r="G59" i="4"/>
  <c r="G60" i="4"/>
  <c r="G89" i="4"/>
  <c r="G61" i="4"/>
  <c r="G90" i="4"/>
  <c r="G62" i="4"/>
  <c r="G91" i="4"/>
  <c r="G63" i="4"/>
  <c r="G92" i="4"/>
  <c r="G64" i="4"/>
  <c r="G65" i="4"/>
  <c r="G66" i="4"/>
  <c r="G67" i="4"/>
  <c r="G68" i="4"/>
  <c r="G69" i="4"/>
  <c r="G27" i="4"/>
  <c r="G70" i="4"/>
  <c r="G28" i="4"/>
  <c r="G71" i="4"/>
  <c r="G72" i="4"/>
  <c r="G73" i="4"/>
  <c r="G74" i="4"/>
  <c r="G75" i="4"/>
  <c r="G76" i="4"/>
  <c r="G77" i="4"/>
  <c r="G78" i="4"/>
  <c r="G79" i="4"/>
  <c r="G80" i="4"/>
  <c r="G81" i="4"/>
  <c r="G82" i="4"/>
  <c r="G94" i="4"/>
  <c r="G95" i="4"/>
  <c r="G99" i="4"/>
  <c r="G100" i="4"/>
  <c r="G93" i="4"/>
  <c r="G96" i="4"/>
  <c r="G97" i="4"/>
  <c r="G101" i="4"/>
  <c r="G102" i="4"/>
  <c r="G105" i="4"/>
  <c r="H57" i="4"/>
  <c r="H29" i="4"/>
  <c r="H58" i="4"/>
  <c r="H26" i="4"/>
  <c r="H59" i="4"/>
  <c r="H60" i="4"/>
  <c r="H89" i="4"/>
  <c r="H61" i="4"/>
  <c r="H90" i="4"/>
  <c r="H62" i="4"/>
  <c r="H91" i="4"/>
  <c r="H63" i="4"/>
  <c r="H92" i="4"/>
  <c r="H64" i="4"/>
  <c r="H65" i="4"/>
  <c r="H66" i="4"/>
  <c r="H67" i="4"/>
  <c r="H68" i="4"/>
  <c r="H69" i="4"/>
  <c r="H27" i="4"/>
  <c r="H70" i="4"/>
  <c r="H28" i="4"/>
  <c r="H71" i="4"/>
  <c r="H72" i="4"/>
  <c r="H73" i="4"/>
  <c r="H74" i="4"/>
  <c r="H75" i="4"/>
  <c r="H76" i="4"/>
  <c r="H77" i="4"/>
  <c r="H78" i="4"/>
  <c r="H79" i="4"/>
  <c r="H80" i="4"/>
  <c r="H81" i="4"/>
  <c r="H82" i="4"/>
  <c r="H94" i="4"/>
  <c r="H95" i="4"/>
  <c r="H99" i="4"/>
  <c r="H100" i="4"/>
  <c r="H93" i="4"/>
  <c r="H96" i="4"/>
  <c r="H97" i="4"/>
  <c r="H101" i="4"/>
  <c r="H102" i="4"/>
  <c r="H105" i="4"/>
  <c r="I57" i="4"/>
  <c r="I29" i="4"/>
  <c r="I58" i="4"/>
  <c r="I26" i="4"/>
  <c r="I59" i="4"/>
  <c r="I60" i="4"/>
  <c r="I89" i="4"/>
  <c r="I61" i="4"/>
  <c r="I90" i="4"/>
  <c r="I62" i="4"/>
  <c r="I91" i="4"/>
  <c r="I63" i="4"/>
  <c r="I92" i="4"/>
  <c r="I64" i="4"/>
  <c r="I65" i="4"/>
  <c r="I66" i="4"/>
  <c r="I67" i="4"/>
  <c r="I68" i="4"/>
  <c r="I69" i="4"/>
  <c r="I27" i="4"/>
  <c r="I70" i="4"/>
  <c r="I28" i="4"/>
  <c r="I71" i="4"/>
  <c r="I72" i="4"/>
  <c r="I73" i="4"/>
  <c r="I74" i="4"/>
  <c r="I75" i="4"/>
  <c r="I76" i="4"/>
  <c r="I77" i="4"/>
  <c r="I78" i="4"/>
  <c r="I79" i="4"/>
  <c r="I80" i="4"/>
  <c r="I81" i="4"/>
  <c r="I82" i="4"/>
  <c r="I94" i="4"/>
  <c r="I95" i="4"/>
  <c r="I99" i="4"/>
  <c r="I100" i="4"/>
  <c r="I93" i="4"/>
  <c r="I96" i="4"/>
  <c r="I97" i="4"/>
  <c r="I101" i="4"/>
  <c r="I102" i="4"/>
  <c r="I105" i="4"/>
  <c r="J57" i="4"/>
  <c r="J29" i="4"/>
  <c r="J58" i="4"/>
  <c r="J26" i="4"/>
  <c r="J59" i="4"/>
  <c r="J60" i="4"/>
  <c r="J89" i="4"/>
  <c r="J61" i="4"/>
  <c r="J90" i="4"/>
  <c r="J62" i="4"/>
  <c r="J91" i="4"/>
  <c r="J63" i="4"/>
  <c r="J92" i="4"/>
  <c r="J64" i="4"/>
  <c r="J65" i="4"/>
  <c r="J66" i="4"/>
  <c r="J67" i="4"/>
  <c r="J68" i="4"/>
  <c r="J69" i="4"/>
  <c r="J27" i="4"/>
  <c r="J70" i="4"/>
  <c r="J28" i="4"/>
  <c r="J71" i="4"/>
  <c r="J72" i="4"/>
  <c r="J73" i="4"/>
  <c r="J74" i="4"/>
  <c r="J75" i="4"/>
  <c r="J76" i="4"/>
  <c r="J77" i="4"/>
  <c r="J78" i="4"/>
  <c r="J79" i="4"/>
  <c r="J80" i="4"/>
  <c r="J81" i="4"/>
  <c r="J82" i="4"/>
  <c r="J94" i="4"/>
  <c r="J95" i="4"/>
  <c r="J99" i="4"/>
  <c r="J100" i="4"/>
  <c r="J93" i="4"/>
  <c r="J96" i="4"/>
  <c r="J97" i="4"/>
  <c r="J101" i="4"/>
  <c r="J102" i="4"/>
  <c r="J105" i="4"/>
  <c r="K57" i="4"/>
  <c r="K29" i="4"/>
  <c r="K58" i="4"/>
  <c r="K26" i="4"/>
  <c r="K59" i="4"/>
  <c r="K60" i="4"/>
  <c r="K89" i="4"/>
  <c r="K61" i="4"/>
  <c r="K90" i="4"/>
  <c r="K62" i="4"/>
  <c r="K91" i="4"/>
  <c r="K63" i="4"/>
  <c r="K92" i="4"/>
  <c r="K64" i="4"/>
  <c r="K65" i="4"/>
  <c r="K66" i="4"/>
  <c r="K67" i="4"/>
  <c r="K68" i="4"/>
  <c r="K69" i="4"/>
  <c r="K27" i="4"/>
  <c r="K70" i="4"/>
  <c r="K28" i="4"/>
  <c r="K71" i="4"/>
  <c r="K72" i="4"/>
  <c r="K73" i="4"/>
  <c r="K74" i="4"/>
  <c r="K75" i="4"/>
  <c r="K76" i="4"/>
  <c r="K77" i="4"/>
  <c r="K78" i="4"/>
  <c r="K79" i="4"/>
  <c r="K80" i="4"/>
  <c r="K81" i="4"/>
  <c r="K82" i="4"/>
  <c r="K94" i="4"/>
  <c r="K95" i="4"/>
  <c r="K99" i="4"/>
  <c r="K100" i="4"/>
  <c r="K93" i="4"/>
  <c r="K96" i="4"/>
  <c r="K97" i="4"/>
  <c r="K101" i="4"/>
  <c r="K102" i="4"/>
  <c r="K105" i="4"/>
  <c r="L57" i="4"/>
  <c r="L29" i="4"/>
  <c r="L58" i="4"/>
  <c r="L26" i="4"/>
  <c r="L59" i="4"/>
  <c r="L60" i="4"/>
  <c r="L89" i="4"/>
  <c r="L61" i="4"/>
  <c r="L90" i="4"/>
  <c r="L62" i="4"/>
  <c r="L91" i="4"/>
  <c r="L63" i="4"/>
  <c r="L92" i="4"/>
  <c r="L64" i="4"/>
  <c r="L65" i="4"/>
  <c r="L66" i="4"/>
  <c r="L67" i="4"/>
  <c r="L68" i="4"/>
  <c r="L69" i="4"/>
  <c r="L27" i="4"/>
  <c r="L70" i="4"/>
  <c r="L28" i="4"/>
  <c r="L71" i="4"/>
  <c r="L72" i="4"/>
  <c r="L73" i="4"/>
  <c r="L74" i="4"/>
  <c r="L75" i="4"/>
  <c r="L76" i="4"/>
  <c r="L77" i="4"/>
  <c r="L78" i="4"/>
  <c r="L79" i="4"/>
  <c r="L80" i="4"/>
  <c r="L81" i="4"/>
  <c r="L82" i="4"/>
  <c r="L94" i="4"/>
  <c r="L95" i="4"/>
  <c r="L99" i="4"/>
  <c r="L100" i="4"/>
  <c r="L93" i="4"/>
  <c r="L96" i="4"/>
  <c r="L97" i="4"/>
  <c r="L101" i="4"/>
  <c r="L102" i="4"/>
  <c r="L105" i="4"/>
  <c r="M57" i="4"/>
  <c r="M29" i="4"/>
  <c r="M58" i="4"/>
  <c r="M26" i="4"/>
  <c r="M59" i="4"/>
  <c r="M60" i="4"/>
  <c r="M89" i="4"/>
  <c r="M61" i="4"/>
  <c r="M90" i="4"/>
  <c r="M62" i="4"/>
  <c r="M91" i="4"/>
  <c r="M63" i="4"/>
  <c r="M92" i="4"/>
  <c r="M64" i="4"/>
  <c r="M65" i="4"/>
  <c r="M66" i="4"/>
  <c r="M67" i="4"/>
  <c r="M68" i="4"/>
  <c r="M69" i="4"/>
  <c r="M27" i="4"/>
  <c r="M70" i="4"/>
  <c r="M28" i="4"/>
  <c r="M71" i="4"/>
  <c r="M72" i="4"/>
  <c r="M73" i="4"/>
  <c r="M74" i="4"/>
  <c r="M75" i="4"/>
  <c r="M76" i="4"/>
  <c r="M77" i="4"/>
  <c r="M78" i="4"/>
  <c r="M79" i="4"/>
  <c r="M80" i="4"/>
  <c r="M81" i="4"/>
  <c r="M82" i="4"/>
  <c r="N57" i="4"/>
  <c r="N29" i="4"/>
  <c r="N58" i="4"/>
  <c r="N26" i="4"/>
  <c r="N59" i="4"/>
  <c r="N60" i="4"/>
  <c r="N89" i="4"/>
  <c r="N61" i="4"/>
  <c r="N90" i="4"/>
  <c r="N62" i="4"/>
  <c r="N91" i="4"/>
  <c r="N63" i="4"/>
  <c r="N92" i="4"/>
  <c r="N64" i="4"/>
  <c r="N65" i="4"/>
  <c r="N66" i="4"/>
  <c r="N67" i="4"/>
  <c r="N68" i="4"/>
  <c r="N69" i="4"/>
  <c r="N27" i="4"/>
  <c r="N70" i="4"/>
  <c r="N28" i="4"/>
  <c r="N71" i="4"/>
  <c r="N76" i="4"/>
  <c r="N77" i="4"/>
  <c r="N78" i="4"/>
  <c r="M94" i="4"/>
  <c r="N94" i="4"/>
  <c r="N95" i="4"/>
  <c r="N99" i="4"/>
  <c r="N100" i="4"/>
  <c r="M83" i="4"/>
  <c r="M84" i="4"/>
  <c r="M95" i="4"/>
  <c r="M99" i="4"/>
  <c r="M100" i="4"/>
  <c r="M93" i="4"/>
  <c r="M96" i="4"/>
  <c r="M97" i="4"/>
  <c r="M101" i="4"/>
  <c r="M102" i="4"/>
  <c r="M105" i="4"/>
  <c r="G109" i="4"/>
  <c r="H109" i="4"/>
  <c r="I109" i="4"/>
  <c r="D104" i="4"/>
  <c r="E104" i="4"/>
  <c r="F104" i="4"/>
  <c r="G104" i="4"/>
  <c r="H104" i="4"/>
  <c r="I104" i="4"/>
  <c r="J104" i="4"/>
  <c r="K104" i="4"/>
  <c r="L104" i="4"/>
  <c r="M104" i="4"/>
  <c r="G108" i="4"/>
  <c r="H108" i="4"/>
  <c r="I108" i="4"/>
  <c r="C101" i="4"/>
  <c r="C100" i="4"/>
  <c r="N81" i="4"/>
  <c r="C81" i="4"/>
  <c r="C79" i="4"/>
  <c r="N79" i="4"/>
  <c r="C61" i="4"/>
  <c r="C80" i="4"/>
  <c r="C59" i="4"/>
  <c r="D7" i="4"/>
  <c r="C97" i="4"/>
  <c r="G124" i="4"/>
  <c r="C71" i="4"/>
  <c r="C58" i="4"/>
  <c r="C60" i="4"/>
  <c r="C65" i="4"/>
  <c r="G119" i="4"/>
  <c r="C96" i="4"/>
  <c r="C102" i="4"/>
  <c r="C66" i="4"/>
  <c r="C67" i="4"/>
  <c r="C69" i="4"/>
  <c r="C78" i="4"/>
  <c r="C82" i="4"/>
  <c r="G118" i="4"/>
  <c r="G125" i="4"/>
  <c r="G120" i="4"/>
  <c r="N93" i="4"/>
  <c r="N101" i="4"/>
  <c r="N80" i="4"/>
  <c r="G114" i="4"/>
  <c r="G113" i="4"/>
  <c r="G112" i="4"/>
  <c r="G115" i="4"/>
  <c r="N82" i="4"/>
  <c r="N97" i="4"/>
  <c r="N96" i="4"/>
  <c r="G121" i="4"/>
  <c r="G126" i="4"/>
  <c r="N102" i="4"/>
</calcChain>
</file>

<file path=xl/sharedStrings.xml><?xml version="1.0" encoding="utf-8"?>
<sst xmlns="http://schemas.openxmlformats.org/spreadsheetml/2006/main" count="134" uniqueCount="122">
  <si>
    <t>COGS</t>
  </si>
  <si>
    <t>EBIT</t>
  </si>
  <si>
    <t xml:space="preserve"> - Capital Sp.</t>
  </si>
  <si>
    <t xml:space="preserve"> - WC Chg</t>
  </si>
  <si>
    <t xml:space="preserve"> + Int (1-t)</t>
  </si>
  <si>
    <t xml:space="preserve"> + Princ. Rep</t>
  </si>
  <si>
    <t>CF to firm</t>
  </si>
  <si>
    <t>D/E</t>
  </si>
  <si>
    <t>D/(D+E+Pfd)</t>
  </si>
  <si>
    <t>Pfd/(D+E+Pfd)</t>
  </si>
  <si>
    <t>Beta</t>
  </si>
  <si>
    <t>WACC</t>
  </si>
  <si>
    <t>FUSIONS- UND LBO-BEWERTUNGSMODELL</t>
  </si>
  <si>
    <r>
      <t xml:space="preserve">HINWEIS: </t>
    </r>
    <r>
      <rPr>
        <i/>
        <sz val="11"/>
        <rFont val="Century Gothic"/>
        <family val="1"/>
      </rPr>
      <t xml:space="preserve"> Füllen Sie nur nicht schattierte Zellen aus.  Schattierte Zellen enthalten Formeln, die automatisch ausgefüllt werden.</t>
    </r>
    <r>
      <rPr>
        <sz val="11"/>
        <rFont val="Century Gothic"/>
        <family val="1"/>
      </rPr>
      <t xml:space="preserve"> </t>
    </r>
  </si>
  <si>
    <t>SCHRITT 1</t>
  </si>
  <si>
    <t>DIE GESAMTKOSTEN DES DEALS ABSCHÄTZEN</t>
  </si>
  <si>
    <t>Preis pro Aktie=</t>
  </si>
  <si>
    <t>Derzeit ausstehende Schulden (Tsd.)=</t>
  </si>
  <si>
    <t># Ausstehende Aktien (Tsd.)=</t>
  </si>
  <si>
    <t>Sonstige Kosten (Investmentbanker usw.)=</t>
  </si>
  <si>
    <t>Gesamtkosten des Deals=</t>
  </si>
  <si>
    <t>SCHRITT 2</t>
  </si>
  <si>
    <t>DEFINIEREN SIE, WIE DER DEAL FINANZIERT WIRD</t>
  </si>
  <si>
    <t>TILGUNGSPLAN (in % des Kapitals)</t>
  </si>
  <si>
    <t>Quelle</t>
  </si>
  <si>
    <t>Betrag</t>
  </si>
  <si>
    <t>Zinssatz</t>
  </si>
  <si>
    <t>Eigenkapital</t>
  </si>
  <si>
    <t>K. A.</t>
  </si>
  <si>
    <t>Vorzugsaktie AKTIEN</t>
  </si>
  <si>
    <t>Schulden: Typ 1</t>
  </si>
  <si>
    <t>Schulden: Typ 2</t>
  </si>
  <si>
    <t>Schulden: Typ 3</t>
  </si>
  <si>
    <t>Schulden: Typ 4</t>
  </si>
  <si>
    <t>Zinssatz für Schulden, die im Endjahr verbleiben=</t>
  </si>
  <si>
    <t>Vorschlag: Geben Sie für die erste Ausführung einen willkürlichen Zeitplan ein. Überprüfen Sie den Barmittelüberschuss; Zeitplan ändern;</t>
  </si>
  <si>
    <t>Schritt 3:</t>
  </si>
  <si>
    <t>ZUKÜNFTIGE WACHSTUMSRATEN DEFINIEREN</t>
  </si>
  <si>
    <t>Nach 10 Jahren</t>
  </si>
  <si>
    <t>Umsätze</t>
  </si>
  <si>
    <t>Abschreibung (siehe unten)</t>
  </si>
  <si>
    <t>Kapital Ausgaben (siehe unten)</t>
  </si>
  <si>
    <t>Betriebskapital: % des Umsatzes</t>
  </si>
  <si>
    <t>COGS: % des Umsatzes</t>
  </si>
  <si>
    <t>Standardwerte= Wenn Sie keine Raten eingeben, werden die Wachstumsraten der Abschreibung, der Investitionsausgaben = Wachstumsrate des Umsatzes.</t>
  </si>
  <si>
    <t>Die Standardwerte für COGS und Betriebskapital stammen aus Schritt 6 unten.</t>
  </si>
  <si>
    <t>SCHRITT 4:</t>
  </si>
  <si>
    <t>ALLGEMEINE INFORMATIONEN</t>
  </si>
  <si>
    <t>Aktueller T-Bill-Kurs=</t>
  </si>
  <si>
    <t>Marktrisikoprämie =</t>
  </si>
  <si>
    <t>Gewöhnlicher Steuersatz=</t>
  </si>
  <si>
    <t>Aktuelle Beta des Unternehmens=</t>
  </si>
  <si>
    <t>SCHRITT 5:</t>
  </si>
  <si>
    <t>ZU VERKAUFENDE VERMÖGENSWERTE ANGEBEN (Geben Sie das Jahr ein, in dem Vermögenswerte verkauft werden und den Marktwert und Cashflow aus diesen Vermögenswerten an das Unternehmen)</t>
  </si>
  <si>
    <t>Verkaufte Vermögenswerte: Markt Wert</t>
  </si>
  <si>
    <t>Verkaufte Vermögenswerte: Umsatz</t>
  </si>
  <si>
    <t>Verkaufte Vermögenswerte: COGS (%)</t>
  </si>
  <si>
    <t>Veräußerte Vermögenswerte: Abschreibung</t>
  </si>
  <si>
    <t>Verkaufte Vermögenswerte: Investitionsausgaben</t>
  </si>
  <si>
    <t>[ Geben Sie den Marktwert des verkauften Vermögenswerts ein; Geben Sie den EBIT, die Abschreibungen und die Investitionsausgaben des Vermögenswerts ein; Nur im Jahr des Verkaufs]</t>
  </si>
  <si>
    <t>SCHRITT 6:</t>
  </si>
  <si>
    <t>INFORMATIONEN IN DER AKTUELLEN GEWINN- UND VERLUSTRECHNUNG EINGEBEN</t>
  </si>
  <si>
    <t>Umsätze =</t>
  </si>
  <si>
    <t>COGS als % des Umsatzes=</t>
  </si>
  <si>
    <t>(Standard = 1 - (EBIT+Abschreibung)/Umsatz)</t>
  </si>
  <si>
    <t>Aktueller EBIT =</t>
  </si>
  <si>
    <t>Aktuelle Investitionsausgaben=</t>
  </si>
  <si>
    <t>Aktuelle Zinsen Exp=</t>
  </si>
  <si>
    <t>Betriebskapital als % des Umsatzes=</t>
  </si>
  <si>
    <t>Aktuelle Abschreibung=</t>
  </si>
  <si>
    <t>Zinssatz für Schulden derzeit=</t>
  </si>
  <si>
    <t>CASHFLOWS VON LBO</t>
  </si>
  <si>
    <t>VOR LBO</t>
  </si>
  <si>
    <t>NACH LBO</t>
  </si>
  <si>
    <t>AKTUELL</t>
  </si>
  <si>
    <t>Laufzeitjahr</t>
  </si>
  <si>
    <t>Abschreibung</t>
  </si>
  <si>
    <t xml:space="preserve"> -Zinsen: Typ 1</t>
  </si>
  <si>
    <t xml:space="preserve"> -Zinsen: Typ 2</t>
  </si>
  <si>
    <t xml:space="preserve"> -Zinsen: Typ 3</t>
  </si>
  <si>
    <t xml:space="preserve"> -Zinsen: Typ 4</t>
  </si>
  <si>
    <t>Steuerbares Einkommen</t>
  </si>
  <si>
    <t xml:space="preserve"> - Steuern</t>
  </si>
  <si>
    <t>Nettogewinn</t>
  </si>
  <si>
    <t xml:space="preserve"> + Abschreibung</t>
  </si>
  <si>
    <t>Operativer CF</t>
  </si>
  <si>
    <t xml:space="preserve"> -Prin. Rep:1</t>
  </si>
  <si>
    <t xml:space="preserve"> -Prin. Rep:2</t>
  </si>
  <si>
    <t xml:space="preserve"> -Prin. Rep:3</t>
  </si>
  <si>
    <t xml:space="preserve"> -Prin. Rep:4</t>
  </si>
  <si>
    <t xml:space="preserve"> -Pref. Dividende</t>
  </si>
  <si>
    <t xml:space="preserve"> + Asset-Verkäufe</t>
  </si>
  <si>
    <t>Barmittelüberschuss</t>
  </si>
  <si>
    <t xml:space="preserve"> + Pref. Dividende</t>
  </si>
  <si>
    <t>Laufzeitwert des Eigenkapitals=</t>
  </si>
  <si>
    <t>Laufzeitwert des Unternehmens=</t>
  </si>
  <si>
    <t>KAPITALSTRUKTUR UND EIGENKAPITAL-/KAPITALKOSTEN</t>
  </si>
  <si>
    <t>Vorzugsaktie Dividende</t>
  </si>
  <si>
    <t>Eigenkapitalkosten</t>
  </si>
  <si>
    <t>Kumulative Kapitalkosten</t>
  </si>
  <si>
    <t>Kumulativer WACC</t>
  </si>
  <si>
    <t>ERGEBNISSE DER FUSIONS-/LBO-ANALYSE</t>
  </si>
  <si>
    <t>PV aus CF</t>
  </si>
  <si>
    <t>Investition</t>
  </si>
  <si>
    <t>Entscheidung</t>
  </si>
  <si>
    <t>Aktienanleger</t>
  </si>
  <si>
    <t>Alle Investoren</t>
  </si>
  <si>
    <t>Cashflow to Equity-Anleger</t>
  </si>
  <si>
    <t>Maximaler FCFE =</t>
  </si>
  <si>
    <t>Minimaler FCFE=</t>
  </si>
  <si>
    <t>Std. Abweichung des FCFE=</t>
  </si>
  <si>
    <t>Nutzen</t>
  </si>
  <si>
    <t>Verschuldungsgrad vor LBO =</t>
  </si>
  <si>
    <t>Verschuldungsgrad nach LBO =</t>
  </si>
  <si>
    <t>Verschuldungsgrad im Jahr 5=</t>
  </si>
  <si>
    <t>Verschuldungsgrad im Jahr 10=</t>
  </si>
  <si>
    <t>Beta vor LBO =</t>
  </si>
  <si>
    <t>Beta nach LBO =</t>
  </si>
  <si>
    <t>Beta in Jahr 10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</si>
  <si>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</si>
  <si>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</si>
  <si>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Durchschnittlicher 
FCFE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</si>
</sst>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7" formatCode="&quot;$&quot;#,##0.00_);\(&quot;$&quot;#,##0.00\)"/>
    <numFmt numFmtId="164" formatCode="0.0%"/>
  </numFmts>
  <fonts count="20">
    <font>
      <sz val="10"/>
      <color rgb="FF000000"/>
      <name val="Arial"/>
    </font>
    <font>
      <sz val="10"/>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name val="Century Gothic"/>
      <family val="1"/>
    </font>
    <font>
      <b/>
      <sz val="20"/>
      <color theme="0" tint="-0.499984740745262"/>
      <name val="Century Gothic"/>
      <family val="1"/>
    </font>
    <font>
      <b/>
      <sz val="10"/>
      <name val="Century Gothic"/>
      <family val="1"/>
    </font>
    <font>
      <b/>
      <i/>
      <sz val="10"/>
      <name val="Century Gothic"/>
      <family val="1"/>
    </font>
    <font>
      <i/>
      <sz val="10"/>
      <name val="Century Gothic"/>
      <family val="1"/>
    </font>
    <font>
      <b/>
      <sz val="12"/>
      <name val="Century Gothic"/>
      <family val="1"/>
    </font>
    <font>
      <sz val="11"/>
      <name val="Century Gothic"/>
      <family val="1"/>
    </font>
    <font>
      <i/>
      <sz val="11"/>
      <name val="Century Gothic"/>
      <family val="1"/>
    </font>
    <font>
      <u/>
      <sz val="10"/>
      <color theme="10"/>
      <name val="Arial"/>
      <family val="2"/>
    </font>
    <font>
      <sz val="10"/>
      <color rgb="FF000000"/>
      <name val="Arial"/>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ouble">
        <color theme="0" tint="-0.249977111117893"/>
      </left>
      <right style="double">
        <color theme="0" tint="-0.249977111117893"/>
      </right>
      <top style="double">
        <color theme="0" tint="-0.249977111117893"/>
      </top>
      <bottom/>
      <diagonal/>
    </border>
    <border>
      <left style="double">
        <color theme="0" tint="-0.249977111117893"/>
      </left>
      <right style="double">
        <color theme="0" tint="-0.249977111117893"/>
      </right>
      <top/>
      <bottom/>
      <diagonal/>
    </border>
    <border>
      <left style="double">
        <color theme="0" tint="-0.249977111117893"/>
      </left>
      <right style="double">
        <color theme="0" tint="-0.249977111117893"/>
      </right>
      <top/>
      <bottom style="double">
        <color theme="0" tint="-0.249977111117893"/>
      </bottom>
      <diagonal/>
    </border>
    <border>
      <left style="double">
        <color theme="0" tint="-0.249977111117893"/>
      </left>
      <right/>
      <top/>
      <bottom/>
      <diagonal/>
    </border>
    <border>
      <left style="medium">
        <color theme="0" tint="-0.249977111117893"/>
      </left>
      <right style="medium">
        <color theme="0" tint="-0.249977111117893"/>
      </right>
      <top/>
      <bottom style="medium">
        <color theme="0" tint="-0.249977111117893"/>
      </bottom>
      <diagonal/>
    </border>
    <border>
      <left style="double">
        <color theme="0" tint="-0.249977111117893"/>
      </left>
      <right/>
      <top style="thick">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style="thin">
        <color theme="0" tint="-0.249977111117893"/>
      </left>
      <right/>
      <top/>
      <bottom/>
      <diagonal/>
    </border>
    <border>
      <left style="thin">
        <color theme="0" tint="-0.249977111117893"/>
      </left>
      <right/>
      <top style="thick">
        <color theme="0" tint="-0.249977111117893"/>
      </top>
      <bottom style="thick">
        <color theme="0" tint="-0.249977111117893"/>
      </bottom>
      <diagonal/>
    </border>
    <border>
      <left/>
      <right style="double">
        <color theme="0" tint="-0.249977111117893"/>
      </right>
      <top/>
      <bottom/>
      <diagonal/>
    </border>
    <border>
      <left style="double">
        <color theme="0" tint="-0.249977111117893"/>
      </left>
      <right/>
      <top style="double">
        <color theme="0" tint="-0.249977111117893"/>
      </top>
      <bottom/>
      <diagonal/>
    </border>
    <border>
      <left/>
      <right/>
      <top style="double">
        <color theme="0" tint="-0.249977111117893"/>
      </top>
      <bottom/>
      <diagonal/>
    </border>
    <border>
      <left/>
      <right style="double">
        <color theme="0" tint="-0.249977111117893"/>
      </right>
      <top style="double">
        <color theme="0" tint="-0.249977111117893"/>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top/>
      <bottom style="double">
        <color theme="0" tint="-0.249977111117893"/>
      </bottom>
      <diagonal/>
    </border>
    <border>
      <left style="thin">
        <color theme="0" tint="-0.249977111117893"/>
      </left>
      <right style="thin">
        <color theme="0" tint="-0.249977111117893"/>
      </right>
      <top style="double">
        <color theme="0" tint="-0.249977111117893"/>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double">
        <color theme="0" tint="-0.249977111117893"/>
      </right>
      <top/>
      <bottom style="double">
        <color theme="0" tint="-0.249977111117893"/>
      </bottom>
      <diagonal/>
    </border>
    <border>
      <left style="thin">
        <color theme="0" tint="-0.249977111117893"/>
      </left>
      <right style="double">
        <color theme="0" tint="-0.249977111117893"/>
      </right>
      <top/>
      <bottom/>
      <diagonal/>
    </border>
    <border>
      <left style="thin">
        <color theme="0" tint="-0.249977111117893"/>
      </left>
      <right/>
      <top/>
      <bottom style="thin">
        <color theme="0" tint="-0.249977111117893"/>
      </bottom>
      <diagonal/>
    </border>
    <border>
      <left style="double">
        <color theme="0" tint="-0.249977111117893"/>
      </left>
      <right style="double">
        <color theme="0" tint="-0.249977111117893"/>
      </right>
      <top/>
      <bottom style="thin">
        <color theme="0" tint="-0.249977111117893"/>
      </bottom>
      <diagonal/>
    </border>
    <border>
      <left style="medium">
        <color theme="0" tint="-0.249977111117893"/>
      </left>
      <right style="medium">
        <color theme="0" tint="-0.249977111117893"/>
      </right>
      <top/>
      <bottom/>
      <diagonal/>
    </border>
    <border>
      <left/>
      <right style="thin">
        <color theme="0" tint="-0.249977111117893"/>
      </right>
      <top/>
      <bottom/>
      <diagonal/>
    </border>
    <border>
      <left/>
      <right style="thin">
        <color theme="0" tint="-0.249977111117893"/>
      </right>
      <top/>
      <bottom style="double">
        <color theme="0" tint="-0.249977111117893"/>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7" fillId="0" borderId="0" applyNumberFormat="0" applyFill="0" applyBorder="0" applyAlignment="0" applyProtection="0"/>
    <xf numFmtId="9" fontId="18" fillId="0" borderId="0" applyFont="0" applyFill="0" applyBorder="0" applyAlignment="0" applyProtection="0"/>
  </cellStyleXfs>
  <cellXfs count="129">
    <xf numFmtId="0" fontId="0" fillId="0" borderId="0" xfId="0"/>
    <xf numFmtId="0" fontId="1" fillId="0" borderId="0" xfId="0" applyFont="1"/>
    <xf numFmtId="0" fontId="2" fillId="0" borderId="0" xfId="0" applyFont="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6" fillId="0" borderId="0" xfId="3"/>
    <xf numFmtId="0" fontId="7" fillId="0" borderId="2" xfId="3" applyFont="1" applyBorder="1" applyAlignment="1">
      <alignment horizontal="left" vertical="center" wrapText="1" indent="2"/>
    </xf>
    <xf numFmtId="0" fontId="10" fillId="2" borderId="0" xfId="0" applyFont="1" applyFill="1" applyAlignment="1">
      <alignment vertical="center"/>
    </xf>
    <xf numFmtId="10" fontId="11" fillId="0" borderId="0" xfId="0" applyNumberFormat="1" applyFont="1" applyAlignment="1">
      <alignment horizontal="center"/>
    </xf>
    <xf numFmtId="0" fontId="13" fillId="0" borderId="0" xfId="0" applyFont="1" applyAlignment="1">
      <alignment horizontal="left"/>
    </xf>
    <xf numFmtId="0" fontId="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10" fontId="11" fillId="0" borderId="0" xfId="0" applyNumberFormat="1" applyFont="1" applyAlignment="1">
      <alignment horizontal="center" vertical="center"/>
    </xf>
    <xf numFmtId="0" fontId="12" fillId="0" borderId="0" xfId="0" applyFont="1" applyAlignment="1">
      <alignment horizontal="center" vertical="center"/>
    </xf>
    <xf numFmtId="10" fontId="9" fillId="0" borderId="0" xfId="0" applyNumberFormat="1" applyFont="1" applyAlignment="1">
      <alignment horizontal="center" vertical="center"/>
    </xf>
    <xf numFmtId="0" fontId="8" fillId="0" borderId="0" xfId="0" applyFont="1" applyAlignment="1">
      <alignment vertical="center"/>
    </xf>
    <xf numFmtId="10" fontId="9" fillId="0" borderId="0" xfId="0" applyNumberFormat="1" applyFont="1" applyAlignment="1">
      <alignment horizontal="left" vertical="center"/>
    </xf>
    <xf numFmtId="2" fontId="9" fillId="0" borderId="0" xfId="0" applyNumberFormat="1" applyFont="1" applyAlignment="1">
      <alignment horizontal="center" vertical="center"/>
    </xf>
    <xf numFmtId="10" fontId="9" fillId="0" borderId="0" xfId="0" applyNumberFormat="1" applyFont="1" applyAlignment="1">
      <alignment vertical="center"/>
    </xf>
    <xf numFmtId="7" fontId="11" fillId="0" borderId="0" xfId="0" applyNumberFormat="1" applyFont="1" applyAlignment="1">
      <alignment horizontal="center" vertical="center"/>
    </xf>
    <xf numFmtId="0" fontId="13" fillId="0" borderId="0" xfId="0" applyFont="1" applyAlignment="1">
      <alignment horizontal="center" vertical="center"/>
    </xf>
    <xf numFmtId="7" fontId="9" fillId="0" borderId="0" xfId="0" applyNumberFormat="1" applyFont="1" applyAlignment="1">
      <alignment horizontal="center" vertical="center"/>
    </xf>
    <xf numFmtId="5" fontId="11" fillId="0" borderId="0" xfId="0" applyNumberFormat="1" applyFont="1" applyAlignment="1">
      <alignment horizontal="center" vertical="center"/>
    </xf>
    <xf numFmtId="0" fontId="9" fillId="0" borderId="1" xfId="0" applyFont="1" applyBorder="1" applyAlignment="1">
      <alignment horizontal="center" vertical="center"/>
    </xf>
    <xf numFmtId="0" fontId="11" fillId="3" borderId="1" xfId="0" applyFont="1" applyFill="1" applyBorder="1" applyAlignment="1">
      <alignment horizontal="center" vertical="center"/>
    </xf>
    <xf numFmtId="0" fontId="15" fillId="0" borderId="0" xfId="0" applyFont="1" applyAlignment="1">
      <alignment horizontal="left" vertical="top"/>
    </xf>
    <xf numFmtId="10" fontId="9" fillId="0" borderId="1" xfId="0" applyNumberFormat="1" applyFont="1" applyBorder="1" applyAlignment="1">
      <alignment horizontal="center" vertical="center"/>
    </xf>
    <xf numFmtId="10" fontId="9" fillId="3" borderId="1" xfId="0" applyNumberFormat="1" applyFont="1" applyFill="1" applyBorder="1" applyAlignment="1">
      <alignment horizontal="center" vertical="center"/>
    </xf>
    <xf numFmtId="0" fontId="14" fillId="5" borderId="7" xfId="0" applyFont="1" applyFill="1" applyBorder="1" applyAlignment="1">
      <alignment horizontal="right" vertical="center" indent="1"/>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15" fillId="5" borderId="8" xfId="0" applyFont="1" applyFill="1" applyBorder="1" applyAlignment="1">
      <alignment horizontal="left" vertical="center"/>
    </xf>
    <xf numFmtId="2" fontId="9" fillId="0" borderId="1" xfId="0" applyNumberFormat="1" applyFont="1" applyBorder="1" applyAlignment="1">
      <alignment horizontal="center" vertical="center"/>
    </xf>
    <xf numFmtId="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7" fontId="9" fillId="0" borderId="1" xfId="0" applyNumberFormat="1" applyFont="1" applyBorder="1" applyAlignment="1">
      <alignment horizontal="center" vertical="center"/>
    </xf>
    <xf numFmtId="0" fontId="13" fillId="0" borderId="9" xfId="0" applyFont="1" applyBorder="1" applyAlignment="1">
      <alignment horizontal="center" vertical="center"/>
    </xf>
    <xf numFmtId="5" fontId="9" fillId="4" borderId="10" xfId="0" applyNumberFormat="1" applyFont="1" applyFill="1" applyBorder="1" applyAlignment="1">
      <alignment horizontal="center" vertical="center"/>
    </xf>
    <xf numFmtId="5" fontId="9" fillId="4" borderId="11" xfId="0" applyNumberFormat="1" applyFont="1" applyFill="1" applyBorder="1" applyAlignment="1">
      <alignment horizontal="center" vertical="center"/>
    </xf>
    <xf numFmtId="5" fontId="9" fillId="4" borderId="6" xfId="0" applyNumberFormat="1" applyFont="1" applyFill="1" applyBorder="1" applyAlignment="1">
      <alignment horizontal="center" vertical="center"/>
    </xf>
    <xf numFmtId="5" fontId="9" fillId="3" borderId="0" xfId="0" applyNumberFormat="1" applyFont="1" applyFill="1" applyAlignment="1">
      <alignment horizontal="center" vertical="center"/>
    </xf>
    <xf numFmtId="5" fontId="9" fillId="3" borderId="6" xfId="0" applyNumberFormat="1" applyFont="1" applyFill="1" applyBorder="1" applyAlignment="1">
      <alignment horizontal="center" vertical="center"/>
    </xf>
    <xf numFmtId="5" fontId="9" fillId="3" borderId="17" xfId="0" applyNumberFormat="1" applyFont="1" applyFill="1" applyBorder="1" applyAlignment="1">
      <alignment horizontal="center" vertical="center"/>
    </xf>
    <xf numFmtId="5" fontId="9" fillId="3" borderId="13" xfId="0" applyNumberFormat="1" applyFont="1" applyFill="1" applyBorder="1" applyAlignment="1">
      <alignment horizontal="center" vertical="center"/>
    </xf>
    <xf numFmtId="5" fontId="9" fillId="4" borderId="14" xfId="0" applyNumberFormat="1" applyFont="1" applyFill="1" applyBorder="1" applyAlignment="1">
      <alignment horizontal="center" vertical="center"/>
    </xf>
    <xf numFmtId="5" fontId="9" fillId="4" borderId="15" xfId="0" applyNumberFormat="1" applyFont="1" applyFill="1" applyBorder="1" applyAlignment="1">
      <alignment horizontal="center" vertical="center"/>
    </xf>
    <xf numFmtId="5" fontId="9" fillId="4" borderId="16" xfId="0" applyNumberFormat="1" applyFont="1" applyFill="1" applyBorder="1" applyAlignment="1">
      <alignment horizontal="center" vertical="center"/>
    </xf>
    <xf numFmtId="5" fontId="9" fillId="4" borderId="18" xfId="0" applyNumberFormat="1" applyFont="1" applyFill="1" applyBorder="1" applyAlignment="1">
      <alignment horizontal="center" vertical="center"/>
    </xf>
    <xf numFmtId="10" fontId="9" fillId="0" borderId="0" xfId="0" applyNumberFormat="1" applyFont="1" applyAlignment="1">
      <alignment horizontal="left" vertical="center" indent="1"/>
    </xf>
    <xf numFmtId="0" fontId="9" fillId="3" borderId="0" xfId="0" applyFont="1" applyFill="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5" fontId="11" fillId="3" borderId="26" xfId="0" applyNumberFormat="1" applyFont="1" applyFill="1" applyBorder="1" applyAlignment="1">
      <alignment horizontal="center" vertical="center"/>
    </xf>
    <xf numFmtId="0" fontId="11" fillId="3" borderId="28" xfId="0" applyFont="1" applyFill="1" applyBorder="1" applyAlignment="1">
      <alignment horizontal="center" vertical="center"/>
    </xf>
    <xf numFmtId="0" fontId="11" fillId="3" borderId="12" xfId="0" applyFont="1" applyFill="1" applyBorder="1" applyAlignment="1">
      <alignment horizontal="left" vertical="center" indent="1"/>
    </xf>
    <xf numFmtId="0" fontId="11" fillId="3" borderId="0" xfId="0" applyFont="1" applyFill="1" applyAlignment="1">
      <alignment horizontal="center" vertical="center"/>
    </xf>
    <xf numFmtId="0" fontId="11" fillId="3" borderId="23" xfId="0" applyFont="1" applyFill="1" applyBorder="1" applyAlignment="1">
      <alignment horizontal="left" vertical="center" indent="1"/>
    </xf>
    <xf numFmtId="0" fontId="11" fillId="3" borderId="24" xfId="0" applyFont="1" applyFill="1" applyBorder="1" applyAlignment="1">
      <alignment horizontal="center" vertical="center"/>
    </xf>
    <xf numFmtId="5" fontId="9" fillId="3" borderId="27" xfId="0" applyNumberFormat="1" applyFont="1" applyFill="1" applyBorder="1" applyAlignment="1">
      <alignment horizontal="center" vertical="center"/>
    </xf>
    <xf numFmtId="5" fontId="9" fillId="3" borderId="29" xfId="0" applyNumberFormat="1" applyFont="1" applyFill="1" applyBorder="1" applyAlignment="1">
      <alignment horizontal="center" vertical="center"/>
    </xf>
    <xf numFmtId="0" fontId="11" fillId="3" borderId="20" xfId="0" applyFont="1" applyFill="1" applyBorder="1" applyAlignment="1">
      <alignment horizontal="left" vertical="center" indent="1"/>
    </xf>
    <xf numFmtId="5" fontId="11" fillId="3" borderId="22" xfId="0" applyNumberFormat="1" applyFont="1" applyFill="1" applyBorder="1" applyAlignment="1">
      <alignment horizontal="center" vertical="center"/>
    </xf>
    <xf numFmtId="0" fontId="9" fillId="3" borderId="12" xfId="0" applyFont="1" applyFill="1" applyBorder="1" applyAlignment="1">
      <alignment horizontal="left" vertical="center" indent="1"/>
    </xf>
    <xf numFmtId="5" fontId="9" fillId="3" borderId="31" xfId="0" applyNumberFormat="1" applyFont="1" applyFill="1" applyBorder="1" applyAlignment="1">
      <alignment horizontal="center" vertical="center"/>
    </xf>
    <xf numFmtId="0" fontId="9" fillId="3" borderId="23" xfId="0" applyFont="1" applyFill="1" applyBorder="1" applyAlignment="1">
      <alignment horizontal="left" vertical="center" indent="1"/>
    </xf>
    <xf numFmtId="5" fontId="9" fillId="3" borderId="30" xfId="0" applyNumberFormat="1" applyFont="1" applyFill="1" applyBorder="1" applyAlignment="1">
      <alignment horizontal="center" vertical="center"/>
    </xf>
    <xf numFmtId="0" fontId="11" fillId="3" borderId="20" xfId="0" applyFont="1" applyFill="1" applyBorder="1" applyAlignment="1">
      <alignment horizontal="left" vertical="center"/>
    </xf>
    <xf numFmtId="10" fontId="9" fillId="3" borderId="31" xfId="0" applyNumberFormat="1" applyFont="1" applyFill="1" applyBorder="1" applyAlignment="1">
      <alignment horizontal="center" vertical="center"/>
    </xf>
    <xf numFmtId="0" fontId="9" fillId="3" borderId="24" xfId="0" applyFont="1" applyFill="1" applyBorder="1" applyAlignment="1">
      <alignment horizontal="center" vertical="center"/>
    </xf>
    <xf numFmtId="10" fontId="9" fillId="3" borderId="30" xfId="0" applyNumberFormat="1" applyFont="1" applyFill="1" applyBorder="1" applyAlignment="1">
      <alignment horizontal="center" vertical="center"/>
    </xf>
    <xf numFmtId="2" fontId="9" fillId="3" borderId="31" xfId="0" applyNumberFormat="1" applyFont="1" applyFill="1" applyBorder="1" applyAlignment="1">
      <alignment horizontal="center" vertical="center"/>
    </xf>
    <xf numFmtId="2" fontId="9" fillId="3" borderId="30"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7" xfId="0" applyBorder="1" applyAlignment="1">
      <alignment vertical="center"/>
    </xf>
    <xf numFmtId="0" fontId="9" fillId="0" borderId="4" xfId="0" applyFont="1" applyBorder="1" applyAlignment="1">
      <alignment horizontal="left" vertical="center"/>
    </xf>
    <xf numFmtId="0" fontId="11" fillId="0" borderId="3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3" fillId="0" borderId="33" xfId="0" applyFont="1" applyBorder="1" applyAlignment="1">
      <alignment horizontal="center" vertical="center"/>
    </xf>
    <xf numFmtId="5" fontId="9" fillId="3" borderId="34" xfId="0" applyNumberFormat="1" applyFont="1" applyFill="1" applyBorder="1" applyAlignment="1">
      <alignment horizontal="center" vertical="center"/>
    </xf>
    <xf numFmtId="6" fontId="9" fillId="4" borderId="10" xfId="0" applyNumberFormat="1" applyFont="1" applyFill="1" applyBorder="1" applyAlignment="1">
      <alignment horizontal="center" vertical="center"/>
    </xf>
    <xf numFmtId="10" fontId="9" fillId="4" borderId="10"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xf>
    <xf numFmtId="10" fontId="9" fillId="4" borderId="11" xfId="0" applyNumberFormat="1" applyFont="1" applyFill="1" applyBorder="1" applyAlignment="1">
      <alignment horizontal="center" vertical="center"/>
    </xf>
    <xf numFmtId="6" fontId="9" fillId="4" borderId="17" xfId="0" applyNumberFormat="1" applyFont="1" applyFill="1" applyBorder="1" applyAlignment="1">
      <alignment horizontal="center" vertical="center"/>
    </xf>
    <xf numFmtId="10" fontId="9" fillId="4" borderId="15" xfId="0" applyNumberFormat="1" applyFont="1" applyFill="1" applyBorder="1" applyAlignment="1">
      <alignment horizontal="center" vertical="center"/>
    </xf>
    <xf numFmtId="10" fontId="9" fillId="4" borderId="17" xfId="0" applyNumberFormat="1" applyFont="1" applyFill="1" applyBorder="1" applyAlignment="1">
      <alignment horizontal="center" vertical="center"/>
    </xf>
    <xf numFmtId="2" fontId="9" fillId="4" borderId="17" xfId="0" applyNumberFormat="1" applyFont="1" applyFill="1" applyBorder="1" applyAlignment="1">
      <alignment horizontal="center" vertical="center"/>
    </xf>
    <xf numFmtId="2" fontId="9" fillId="4" borderId="15" xfId="0" applyNumberFormat="1" applyFont="1" applyFill="1" applyBorder="1" applyAlignment="1">
      <alignment horizontal="center" vertical="center"/>
    </xf>
    <xf numFmtId="10" fontId="9" fillId="4" borderId="5" xfId="0" applyNumberFormat="1" applyFont="1" applyFill="1" applyBorder="1" applyAlignment="1">
      <alignment horizontal="center" vertical="center"/>
    </xf>
    <xf numFmtId="6" fontId="9" fillId="3" borderId="0" xfId="0" applyNumberFormat="1" applyFont="1" applyFill="1" applyAlignment="1">
      <alignment horizontal="center" vertical="center"/>
    </xf>
    <xf numFmtId="6" fontId="9" fillId="3" borderId="17" xfId="0" applyNumberFormat="1" applyFont="1" applyFill="1" applyBorder="1" applyAlignment="1">
      <alignment horizontal="center" vertical="center"/>
    </xf>
    <xf numFmtId="10" fontId="9" fillId="3" borderId="0" xfId="0" applyNumberFormat="1" applyFont="1" applyFill="1" applyAlignment="1">
      <alignment horizontal="center" vertical="center"/>
    </xf>
    <xf numFmtId="10" fontId="9" fillId="3" borderId="17" xfId="0" applyNumberFormat="1" applyFont="1" applyFill="1" applyBorder="1" applyAlignment="1">
      <alignment horizontal="center" vertical="center"/>
    </xf>
    <xf numFmtId="2" fontId="9" fillId="3" borderId="0" xfId="0" applyNumberFormat="1" applyFont="1" applyFill="1" applyAlignment="1">
      <alignment horizontal="center" vertical="center"/>
    </xf>
    <xf numFmtId="2" fontId="9" fillId="3" borderId="17" xfId="0" applyNumberFormat="1" applyFont="1" applyFill="1" applyBorder="1" applyAlignment="1">
      <alignment horizontal="center" vertical="center"/>
    </xf>
    <xf numFmtId="10" fontId="9" fillId="3" borderId="4"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10" fontId="9" fillId="4" borderId="14" xfId="0" applyNumberFormat="1" applyFont="1" applyFill="1" applyBorder="1" applyAlignment="1">
      <alignment horizontal="center" vertical="center"/>
    </xf>
    <xf numFmtId="10" fontId="9" fillId="4" borderId="18" xfId="0" applyNumberFormat="1" applyFont="1" applyFill="1" applyBorder="1" applyAlignment="1">
      <alignment horizontal="center" vertical="center"/>
    </xf>
    <xf numFmtId="2" fontId="9" fillId="4" borderId="14" xfId="0" applyNumberFormat="1" applyFont="1" applyFill="1" applyBorder="1" applyAlignment="1">
      <alignment horizontal="center" vertical="center"/>
    </xf>
    <xf numFmtId="2" fontId="9" fillId="4" borderId="18" xfId="0" applyNumberFormat="1" applyFont="1" applyFill="1" applyBorder="1" applyAlignment="1">
      <alignment horizontal="center" vertical="center"/>
    </xf>
    <xf numFmtId="0" fontId="11" fillId="3" borderId="26" xfId="0" applyFont="1" applyFill="1" applyBorder="1" applyAlignment="1">
      <alignment horizontal="left" vertical="center" indent="1"/>
    </xf>
    <xf numFmtId="0" fontId="9" fillId="3" borderId="22"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5" xfId="0" applyFont="1" applyFill="1" applyBorder="1" applyAlignment="1">
      <alignment horizontal="left" vertical="center" indent="1"/>
    </xf>
    <xf numFmtId="164" fontId="9" fillId="0" borderId="1" xfId="5" applyNumberFormat="1" applyFont="1" applyBorder="1" applyAlignment="1">
      <alignment horizontal="center" vertical="center"/>
    </xf>
    <xf numFmtId="0" fontId="14" fillId="5" borderId="7" xfId="0" applyFont="1" applyFill="1" applyBorder="1" applyAlignment="1">
      <alignment horizontal="right" vertical="center" wrapText="1" indent="1"/>
    </xf>
    <xf numFmtId="0" fontId="9" fillId="0" borderId="0" xfId="0" applyFont="1" applyAlignment="1">
      <alignment horizontal="left" vertical="center" wrapText="1"/>
    </xf>
    <xf numFmtId="0" fontId="9" fillId="3" borderId="23" xfId="0" applyFont="1" applyFill="1" applyBorder="1" applyAlignment="1">
      <alignment horizontal="left" vertical="center" wrapText="1" indent="1"/>
    </xf>
    <xf numFmtId="0" fontId="9" fillId="3" borderId="36" xfId="0" applyFont="1" applyFill="1" applyBorder="1" applyAlignment="1">
      <alignment horizontal="left" vertical="center" wrapText="1" indent="1"/>
    </xf>
    <xf numFmtId="0" fontId="15" fillId="5" borderId="8" xfId="0" applyFont="1" applyFill="1" applyBorder="1" applyAlignment="1">
      <alignment horizontal="left" vertical="center" wrapText="1"/>
    </xf>
    <xf numFmtId="0" fontId="15" fillId="5" borderId="3" xfId="0" applyFont="1" applyFill="1" applyBorder="1" applyAlignment="1">
      <alignment horizontal="left" vertical="center" wrapText="1"/>
    </xf>
    <xf numFmtId="10" fontId="9" fillId="0" borderId="0" xfId="0" applyNumberFormat="1" applyFont="1" applyAlignment="1">
      <alignment horizontal="left" vertical="center" wrapText="1"/>
    </xf>
    <xf numFmtId="10" fontId="9" fillId="0" borderId="35" xfId="0" applyNumberFormat="1" applyFont="1" applyBorder="1" applyAlignment="1">
      <alignment horizontal="left" vertical="center" wrapText="1"/>
    </xf>
    <xf numFmtId="0" fontId="9" fillId="0" borderId="0" xfId="0" applyFont="1" applyAlignment="1">
      <alignment vertical="center" wrapText="1"/>
    </xf>
    <xf numFmtId="0" fontId="9" fillId="0" borderId="35" xfId="0" applyFont="1" applyBorder="1" applyAlignment="1">
      <alignment vertical="center" wrapText="1"/>
    </xf>
    <xf numFmtId="0" fontId="9" fillId="0" borderId="0" xfId="0" applyFont="1" applyAlignment="1">
      <alignment horizontal="left" vertical="center" wrapText="1"/>
    </xf>
    <xf numFmtId="0" fontId="9" fillId="3" borderId="12" xfId="0" applyFont="1" applyFill="1" applyBorder="1" applyAlignment="1">
      <alignment horizontal="left" vertical="center" wrapText="1" indent="1"/>
    </xf>
    <xf numFmtId="0" fontId="9" fillId="3" borderId="35" xfId="0" applyFont="1" applyFill="1" applyBorder="1" applyAlignment="1">
      <alignment horizontal="left" vertical="center" wrapText="1" indent="1"/>
    </xf>
    <xf numFmtId="0" fontId="19" fillId="6" borderId="0" xfId="4" applyFont="1" applyFill="1" applyAlignment="1">
      <alignment horizontal="center" vertical="center"/>
    </xf>
  </cellXfs>
  <cellStyles count="6">
    <cellStyle name="Followed Hyperlink" xfId="2" builtinId="9" hidden="1"/>
    <cellStyle name="Hyperlink" xfId="1" builtinId="8" hidden="1"/>
    <cellStyle name="Hyperlink" xfId="4" builtinId="8"/>
    <cellStyle name="Normal" xfId="0" builtinId="0"/>
    <cellStyle name="Normal 2" xfId="3" xr:uid="{00000000-0005-0000-0000-000000000000}"/>
    <cellStyle name="Percent" xfId="5" builtinId="5"/>
  </cellStyles>
  <dxfs count="0"/>
  <tableStyles count="0" defaultTableStyle="TableStyleMedium9" defaultPivotStyle="PivotStyleMedium7"/>
  <colors>
    <mruColors>
      <color rgb="FF00BD32"/>
      <color rgb="FFEAEEF3"/>
      <color rgb="FFD583D9"/>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7&amp;utm_language=DE&amp;utm_source=integrated-content&amp;utm_campaign=https://de.smartsheet.com/content/merger-acquisition-project-management&amp;utm_medium=ic+Merger+&amp;+LBO+Valuation+Model+excel+49697+de&amp;lpa=ic+Merger+&amp;+LBO+Valuation+Model+excel+49697+de" TargetMode="External"/></Relationships>
</file>

<file path=xl/drawings/drawing1.xml><?xml version="1.0" encoding="utf-8"?>
<xdr:wsDr xmlns:xdr="http://schemas.openxmlformats.org/drawingml/2006/spreadsheetDrawing" xmlns:a="http://schemas.openxmlformats.org/drawingml/2006/main">
  <xdr:twoCellAnchor>
    <xdr:from>
      <xdr:col>10</xdr:col>
      <xdr:colOff>139700</xdr:colOff>
      <xdr:row>0</xdr:row>
      <xdr:rowOff>76200</xdr:rowOff>
    </xdr:from>
    <xdr:to>
      <xdr:col>13</xdr:col>
      <xdr:colOff>1244600</xdr:colOff>
      <xdr:row>0</xdr:row>
      <xdr:rowOff>542925</xdr:rowOff>
    </xdr:to>
    <xdr:sp macro="" textlink="">
      <xdr:nvSpPr>
        <xdr:cNvPr id="2" name="Text Box 3">
          <a:hlinkClick xmlns:r="http://schemas.openxmlformats.org/officeDocument/2006/relationships" r:id="rId1"/>
          <a:extLst>
            <a:ext uri="{FF2B5EF4-FFF2-40B4-BE49-F238E27FC236}">
              <a16:creationId xmlns:a16="http://schemas.microsoft.com/office/drawing/2014/main" id="{86FA541E-24F9-A67D-A566-61908B1FD0A8}"/>
            </a:ext>
          </a:extLst>
        </xdr:cNvPr>
        <xdr:cNvSpPr txBox="1"/>
      </xdr:nvSpPr>
      <xdr:spPr>
        <a:xfrm>
          <a:off x="9004300" y="76200"/>
          <a:ext cx="3581400" cy="466725"/>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7&amp;utm_language=DE&amp;utm_source=integrated-content&amp;utm_campaign=https://de.smartsheet.com/content/merger-acquisition-project-management&amp;utm_medium=ic+Merger+&amp;+LBO+Valuation+Model+excel+49697+de&amp;lpa=ic+Merger+&amp;+LBO+Valuation+Model+excel+49697+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V1008"/>
  <sheetViews>
    <sheetView showGridLines="0" tabSelected="1" zoomScaleNormal="100" zoomScalePageLayoutView="110" workbookViewId="0">
      <pane ySplit="1" topLeftCell="A2" activePane="bottomLeft" state="frozen"/>
      <selection pane="bottomLeft" activeCell="B128" sqref="B128:N128"/>
    </sheetView>
  </sheetViews>
  <sheetFormatPr baseColWidth="10" defaultColWidth="14.5" defaultRowHeight="15.75" customHeight="1"/>
  <cols>
    <col min="1" max="1" width="3" customWidth="1"/>
    <col min="2" max="2" width="19.33203125" customWidth="1"/>
    <col min="3" max="3" width="10.5" customWidth="1"/>
    <col min="4" max="7" width="10.83203125" customWidth="1"/>
    <col min="8" max="8" width="18.5" customWidth="1"/>
    <col min="9" max="13" width="10.83203125" customWidth="1"/>
    <col min="14" max="14" width="16.6640625" customWidth="1"/>
    <col min="15" max="15" width="3.5" customWidth="1"/>
  </cols>
  <sheetData>
    <row r="1" spans="1:152" s="2" customFormat="1" ht="50" customHeight="1">
      <c r="B1" s="7" t="s">
        <v>12</v>
      </c>
      <c r="C1" s="3"/>
      <c r="D1" s="3"/>
      <c r="E1" s="3"/>
      <c r="F1" s="3"/>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s="13" customFormat="1" ht="25" customHeight="1">
      <c r="A2" s="10"/>
      <c r="B2" s="30" t="s">
        <v>13</v>
      </c>
      <c r="C2" s="12"/>
      <c r="D2" s="12"/>
      <c r="E2" s="12"/>
      <c r="F2" s="12"/>
      <c r="G2" s="12"/>
      <c r="H2" s="12"/>
      <c r="I2" s="12"/>
      <c r="J2" s="12"/>
      <c r="K2" s="12"/>
      <c r="L2" s="12"/>
      <c r="M2" s="12"/>
      <c r="N2" s="12"/>
    </row>
    <row r="3" spans="1:152" s="13" customFormat="1" ht="25" customHeight="1">
      <c r="A3" s="10"/>
      <c r="B3" s="33" t="s">
        <v>14</v>
      </c>
      <c r="C3" s="36" t="s">
        <v>15</v>
      </c>
      <c r="D3" s="34"/>
      <c r="E3" s="34"/>
      <c r="F3" s="34"/>
      <c r="G3" s="34"/>
      <c r="H3" s="34"/>
      <c r="I3" s="34"/>
      <c r="J3" s="34"/>
      <c r="K3" s="34"/>
      <c r="L3" s="34"/>
      <c r="M3" s="34"/>
      <c r="N3" s="35"/>
    </row>
    <row r="4" spans="1:152" s="13" customFormat="1" ht="7" customHeight="1">
      <c r="A4" s="10"/>
      <c r="B4" s="15"/>
      <c r="C4" s="12"/>
      <c r="D4" s="12"/>
      <c r="E4" s="12"/>
      <c r="F4" s="12"/>
      <c r="G4" s="12"/>
      <c r="H4" s="12"/>
      <c r="I4" s="12"/>
      <c r="J4" s="12"/>
      <c r="K4" s="12"/>
      <c r="L4" s="12"/>
      <c r="M4" s="12"/>
      <c r="N4" s="12"/>
    </row>
    <row r="5" spans="1:152" s="13" customFormat="1" ht="18" customHeight="1">
      <c r="A5" s="10"/>
      <c r="B5" s="15" t="s">
        <v>16</v>
      </c>
      <c r="C5" s="16"/>
      <c r="D5" s="28">
        <v>201</v>
      </c>
      <c r="E5" s="12"/>
      <c r="F5" s="15" t="s">
        <v>17</v>
      </c>
      <c r="G5" s="17"/>
      <c r="H5" s="12"/>
      <c r="I5" s="28">
        <v>1800</v>
      </c>
      <c r="J5" s="12"/>
      <c r="K5" s="12"/>
      <c r="L5" s="12"/>
      <c r="M5" s="12"/>
      <c r="N5" s="12"/>
    </row>
    <row r="6" spans="1:152" s="13" customFormat="1" ht="18" customHeight="1">
      <c r="A6" s="10"/>
      <c r="B6" s="15" t="s">
        <v>18</v>
      </c>
      <c r="C6" s="12"/>
      <c r="D6" s="28">
        <v>21.9</v>
      </c>
      <c r="E6" s="12"/>
      <c r="F6" s="15" t="s">
        <v>19</v>
      </c>
      <c r="G6" s="12"/>
      <c r="H6" s="12"/>
      <c r="I6" s="28">
        <v>0</v>
      </c>
      <c r="J6" s="12"/>
      <c r="K6" s="12"/>
      <c r="L6" s="12"/>
      <c r="M6" s="12"/>
      <c r="N6" s="12"/>
    </row>
    <row r="7" spans="1:152" s="13" customFormat="1" ht="18" customHeight="1">
      <c r="A7" s="10"/>
      <c r="B7" s="11" t="s">
        <v>20</v>
      </c>
      <c r="C7" s="12"/>
      <c r="D7" s="29">
        <f>D5*D6+I5+I6</f>
        <v>6201.9</v>
      </c>
      <c r="E7" s="12"/>
      <c r="F7" s="12"/>
      <c r="G7" s="12"/>
      <c r="H7" s="12"/>
      <c r="I7" s="12"/>
      <c r="J7" s="12"/>
      <c r="K7" s="12"/>
      <c r="L7" s="12"/>
      <c r="M7" s="12"/>
      <c r="N7" s="12"/>
    </row>
    <row r="8" spans="1:152" s="13" customFormat="1" ht="18" customHeight="1">
      <c r="A8" s="10"/>
      <c r="B8" s="15"/>
      <c r="C8" s="12"/>
      <c r="D8" s="12"/>
      <c r="E8" s="12"/>
      <c r="F8" s="12"/>
      <c r="G8" s="12"/>
      <c r="H8" s="12"/>
      <c r="I8" s="12"/>
      <c r="J8" s="12"/>
      <c r="K8" s="12"/>
      <c r="L8" s="12"/>
      <c r="M8" s="12"/>
      <c r="N8" s="12"/>
    </row>
    <row r="9" spans="1:152" s="13" customFormat="1" ht="25" customHeight="1">
      <c r="A9" s="10"/>
      <c r="B9" s="33" t="s">
        <v>21</v>
      </c>
      <c r="C9" s="36" t="s">
        <v>22</v>
      </c>
      <c r="D9" s="34"/>
      <c r="E9" s="34"/>
      <c r="F9" s="34"/>
      <c r="G9" s="34"/>
      <c r="H9" s="34"/>
      <c r="I9" s="34"/>
      <c r="J9" s="34"/>
      <c r="K9" s="34"/>
      <c r="L9" s="34"/>
      <c r="M9" s="34"/>
      <c r="N9" s="35"/>
    </row>
    <row r="10" spans="1:152" s="13" customFormat="1" ht="7" customHeight="1">
      <c r="A10" s="10"/>
      <c r="B10" s="15"/>
      <c r="C10" s="12"/>
      <c r="D10" s="12"/>
      <c r="E10" s="12"/>
      <c r="F10" s="12"/>
      <c r="G10" s="12"/>
      <c r="H10" s="12"/>
      <c r="I10" s="12"/>
      <c r="J10" s="12"/>
      <c r="K10" s="12"/>
      <c r="L10" s="12"/>
      <c r="M10" s="12"/>
      <c r="N10" s="12"/>
    </row>
    <row r="11" spans="1:152" s="13" customFormat="1" ht="18" customHeight="1">
      <c r="A11" s="10"/>
      <c r="B11" s="14"/>
      <c r="C11" s="18"/>
      <c r="D11" s="18"/>
      <c r="E11" s="18"/>
      <c r="F11" s="18"/>
      <c r="G11" s="18"/>
      <c r="H11" s="16" t="s">
        <v>23</v>
      </c>
      <c r="I11" s="18"/>
      <c r="J11" s="18"/>
      <c r="K11" s="18"/>
      <c r="L11" s="18"/>
      <c r="M11" s="18"/>
      <c r="N11" s="18"/>
    </row>
    <row r="12" spans="1:152" s="13" customFormat="1" ht="18" customHeight="1">
      <c r="A12" s="10"/>
      <c r="B12" s="14" t="s">
        <v>24</v>
      </c>
      <c r="C12" s="18" t="s">
        <v>25</v>
      </c>
      <c r="D12" s="18" t="s">
        <v>26</v>
      </c>
      <c r="E12" s="18">
        <v>1</v>
      </c>
      <c r="F12" s="18">
        <v>2</v>
      </c>
      <c r="G12" s="18">
        <v>3</v>
      </c>
      <c r="H12" s="18">
        <v>4</v>
      </c>
      <c r="I12" s="18">
        <v>5</v>
      </c>
      <c r="J12" s="18">
        <v>6</v>
      </c>
      <c r="K12" s="18">
        <v>7</v>
      </c>
      <c r="L12" s="18">
        <v>8</v>
      </c>
      <c r="M12" s="18">
        <v>9</v>
      </c>
      <c r="N12" s="18">
        <v>10</v>
      </c>
    </row>
    <row r="13" spans="1:152" s="13" customFormat="1" ht="18" customHeight="1">
      <c r="A13" s="10"/>
      <c r="B13" s="15" t="s">
        <v>27</v>
      </c>
      <c r="C13" s="28">
        <v>1000</v>
      </c>
      <c r="D13" s="31" t="s">
        <v>28</v>
      </c>
      <c r="E13" s="31"/>
      <c r="F13" s="31"/>
      <c r="G13" s="31"/>
      <c r="H13" s="31"/>
      <c r="I13" s="31"/>
      <c r="J13" s="31"/>
      <c r="K13" s="31"/>
      <c r="L13" s="31"/>
      <c r="M13" s="31"/>
      <c r="N13" s="31"/>
    </row>
    <row r="14" spans="1:152" s="13" customFormat="1" ht="18" customHeight="1">
      <c r="A14" s="10"/>
      <c r="B14" s="15" t="s">
        <v>29</v>
      </c>
      <c r="C14" s="28">
        <v>0</v>
      </c>
      <c r="D14" s="31">
        <v>0</v>
      </c>
      <c r="E14" s="31"/>
      <c r="F14" s="31"/>
      <c r="G14" s="31"/>
      <c r="H14" s="31"/>
      <c r="I14" s="31"/>
      <c r="J14" s="31"/>
      <c r="K14" s="31"/>
      <c r="L14" s="31"/>
      <c r="M14" s="31"/>
      <c r="N14" s="31"/>
    </row>
    <row r="15" spans="1:152" s="13" customFormat="1" ht="18" customHeight="1">
      <c r="A15" s="10"/>
      <c r="B15" s="15" t="s">
        <v>30</v>
      </c>
      <c r="C15" s="28">
        <v>1700</v>
      </c>
      <c r="D15" s="31">
        <v>0.16</v>
      </c>
      <c r="E15" s="31">
        <v>0</v>
      </c>
      <c r="F15" s="31">
        <v>0</v>
      </c>
      <c r="G15" s="31">
        <v>0</v>
      </c>
      <c r="H15" s="31">
        <v>0</v>
      </c>
      <c r="I15" s="31">
        <v>0</v>
      </c>
      <c r="J15" s="31">
        <v>0</v>
      </c>
      <c r="K15" s="31">
        <v>0</v>
      </c>
      <c r="L15" s="31">
        <v>0</v>
      </c>
      <c r="M15" s="31">
        <v>0</v>
      </c>
      <c r="N15" s="31">
        <v>0</v>
      </c>
    </row>
    <row r="16" spans="1:152" s="13" customFormat="1" ht="18" customHeight="1">
      <c r="A16" s="10"/>
      <c r="B16" s="15" t="s">
        <v>31</v>
      </c>
      <c r="C16" s="28">
        <v>3500</v>
      </c>
      <c r="D16" s="31">
        <v>0.18</v>
      </c>
      <c r="E16" s="31">
        <v>0</v>
      </c>
      <c r="F16" s="31">
        <v>0</v>
      </c>
      <c r="G16" s="31">
        <v>0</v>
      </c>
      <c r="H16" s="31">
        <v>0.1</v>
      </c>
      <c r="I16" s="31">
        <v>0.1</v>
      </c>
      <c r="J16" s="31">
        <v>0.1</v>
      </c>
      <c r="K16" s="31">
        <v>0.1</v>
      </c>
      <c r="L16" s="31">
        <v>0.2</v>
      </c>
      <c r="M16" s="31">
        <v>0.2</v>
      </c>
      <c r="N16" s="31">
        <v>0.2</v>
      </c>
    </row>
    <row r="17" spans="1:14" s="13" customFormat="1" ht="18" customHeight="1">
      <c r="A17" s="10"/>
      <c r="B17" s="15" t="s">
        <v>32</v>
      </c>
      <c r="C17" s="28">
        <v>0</v>
      </c>
      <c r="D17" s="31">
        <v>0</v>
      </c>
      <c r="E17" s="31"/>
      <c r="F17" s="31"/>
      <c r="G17" s="31"/>
      <c r="H17" s="31"/>
      <c r="I17" s="31"/>
      <c r="J17" s="31"/>
      <c r="K17" s="31"/>
      <c r="L17" s="31"/>
      <c r="M17" s="31"/>
      <c r="N17" s="31"/>
    </row>
    <row r="18" spans="1:14" s="13" customFormat="1" ht="18" customHeight="1">
      <c r="A18" s="10"/>
      <c r="B18" s="15" t="s">
        <v>33</v>
      </c>
      <c r="C18" s="28">
        <v>0</v>
      </c>
      <c r="D18" s="31">
        <v>0</v>
      </c>
      <c r="E18" s="31"/>
      <c r="F18" s="31"/>
      <c r="G18" s="31"/>
      <c r="H18" s="31"/>
      <c r="I18" s="31"/>
      <c r="J18" s="31"/>
      <c r="K18" s="31"/>
      <c r="L18" s="31"/>
      <c r="M18" s="31"/>
      <c r="N18" s="31"/>
    </row>
    <row r="19" spans="1:14" s="13" customFormat="1" ht="18" customHeight="1">
      <c r="A19" s="10"/>
      <c r="B19" s="15" t="s">
        <v>34</v>
      </c>
      <c r="C19" s="16"/>
      <c r="D19" s="17"/>
      <c r="E19" s="17"/>
      <c r="F19" s="31">
        <v>0.12</v>
      </c>
      <c r="G19" s="17"/>
      <c r="H19" s="17"/>
      <c r="I19" s="17"/>
      <c r="J19" s="17"/>
      <c r="K19" s="17"/>
      <c r="L19" s="17"/>
      <c r="M19" s="17"/>
      <c r="N19" s="17"/>
    </row>
    <row r="20" spans="1:14" s="13" customFormat="1" ht="18" customHeight="1">
      <c r="A20" s="10"/>
      <c r="B20" s="9" t="s">
        <v>35</v>
      </c>
      <c r="C20" s="12"/>
      <c r="D20" s="19"/>
      <c r="E20" s="19"/>
      <c r="F20" s="19"/>
      <c r="G20" s="19"/>
      <c r="H20" s="19"/>
      <c r="I20" s="19"/>
      <c r="J20" s="19"/>
      <c r="K20" s="19"/>
      <c r="L20" s="19"/>
      <c r="M20" s="19"/>
      <c r="N20" s="19"/>
    </row>
    <row r="21" spans="1:14" s="13" customFormat="1" ht="18" customHeight="1">
      <c r="A21" s="10"/>
      <c r="B21" s="15"/>
      <c r="C21" s="12"/>
      <c r="D21" s="19"/>
      <c r="E21" s="19"/>
      <c r="F21" s="19"/>
      <c r="G21" s="19"/>
      <c r="H21" s="19"/>
      <c r="I21" s="19"/>
      <c r="J21" s="19"/>
      <c r="K21" s="19"/>
      <c r="L21" s="19"/>
      <c r="M21" s="19"/>
      <c r="N21" s="19"/>
    </row>
    <row r="22" spans="1:14" s="13" customFormat="1" ht="25" customHeight="1">
      <c r="A22" s="10"/>
      <c r="B22" s="33" t="s">
        <v>36</v>
      </c>
      <c r="C22" s="36" t="s">
        <v>37</v>
      </c>
      <c r="D22" s="34"/>
      <c r="E22" s="34"/>
      <c r="F22" s="34"/>
      <c r="G22" s="34"/>
      <c r="H22" s="34"/>
      <c r="I22" s="34"/>
      <c r="J22" s="34"/>
      <c r="K22" s="34"/>
      <c r="L22" s="34"/>
      <c r="M22" s="34"/>
      <c r="N22" s="35"/>
    </row>
    <row r="23" spans="1:14" s="13" customFormat="1" ht="7" customHeight="1">
      <c r="A23" s="10"/>
      <c r="B23" s="15"/>
      <c r="C23" s="12"/>
      <c r="D23" s="12"/>
      <c r="E23" s="12"/>
      <c r="F23" s="12"/>
      <c r="G23" s="12"/>
      <c r="H23" s="12"/>
      <c r="I23" s="12"/>
      <c r="J23" s="12"/>
      <c r="K23" s="12"/>
      <c r="L23" s="12"/>
      <c r="M23" s="12"/>
      <c r="N23" s="12"/>
    </row>
    <row r="24" spans="1:14" s="13" customFormat="1" ht="18" customHeight="1">
      <c r="A24" s="10"/>
      <c r="B24" s="15"/>
      <c r="C24" s="12"/>
      <c r="D24" s="12">
        <v>1</v>
      </c>
      <c r="E24" s="12">
        <v>2</v>
      </c>
      <c r="F24" s="12">
        <v>3</v>
      </c>
      <c r="G24" s="12">
        <v>4</v>
      </c>
      <c r="H24" s="12">
        <v>5</v>
      </c>
      <c r="I24" s="12">
        <v>6</v>
      </c>
      <c r="J24" s="12">
        <v>7</v>
      </c>
      <c r="K24" s="12">
        <v>8</v>
      </c>
      <c r="L24" s="12">
        <v>9</v>
      </c>
      <c r="M24" s="12">
        <v>10</v>
      </c>
      <c r="N24" s="12" t="s">
        <v>38</v>
      </c>
    </row>
    <row r="25" spans="1:14" s="13" customFormat="1" ht="18" customHeight="1">
      <c r="A25" s="10"/>
      <c r="B25" s="15" t="s">
        <v>39</v>
      </c>
      <c r="C25" s="12"/>
      <c r="D25" s="31">
        <v>0.14000000000000001</v>
      </c>
      <c r="E25" s="31">
        <v>0.14000000000000001</v>
      </c>
      <c r="F25" s="31">
        <v>0.14000000000000001</v>
      </c>
      <c r="G25" s="31">
        <v>0.14000000000000001</v>
      </c>
      <c r="H25" s="31">
        <v>0.14000000000000001</v>
      </c>
      <c r="I25" s="31">
        <v>0.08</v>
      </c>
      <c r="J25" s="31">
        <v>0.08</v>
      </c>
      <c r="K25" s="31">
        <v>0.08</v>
      </c>
      <c r="L25" s="31">
        <v>0.08</v>
      </c>
      <c r="M25" s="31">
        <v>0.08</v>
      </c>
      <c r="N25" s="31">
        <v>0.08</v>
      </c>
    </row>
    <row r="26" spans="1:14" s="13" customFormat="1" ht="18" customHeight="1">
      <c r="A26" s="10"/>
      <c r="B26" s="15" t="s">
        <v>40</v>
      </c>
      <c r="C26" s="12"/>
      <c r="D26" s="32">
        <f t="shared" ref="D26:N26" si="0">D25</f>
        <v>0.14000000000000001</v>
      </c>
      <c r="E26" s="32">
        <f t="shared" si="0"/>
        <v>0.14000000000000001</v>
      </c>
      <c r="F26" s="32">
        <f t="shared" si="0"/>
        <v>0.14000000000000001</v>
      </c>
      <c r="G26" s="32">
        <f t="shared" si="0"/>
        <v>0.14000000000000001</v>
      </c>
      <c r="H26" s="32">
        <f t="shared" si="0"/>
        <v>0.14000000000000001</v>
      </c>
      <c r="I26" s="32">
        <f t="shared" si="0"/>
        <v>0.08</v>
      </c>
      <c r="J26" s="32">
        <f t="shared" si="0"/>
        <v>0.08</v>
      </c>
      <c r="K26" s="32">
        <f t="shared" si="0"/>
        <v>0.08</v>
      </c>
      <c r="L26" s="32">
        <f t="shared" si="0"/>
        <v>0.08</v>
      </c>
      <c r="M26" s="32">
        <f t="shared" si="0"/>
        <v>0.08</v>
      </c>
      <c r="N26" s="32">
        <f t="shared" si="0"/>
        <v>0.08</v>
      </c>
    </row>
    <row r="27" spans="1:14" s="13" customFormat="1" ht="18" customHeight="1">
      <c r="A27" s="10"/>
      <c r="B27" s="15" t="s">
        <v>41</v>
      </c>
      <c r="C27" s="12"/>
      <c r="D27" s="32">
        <f t="shared" ref="D27:N27" si="1">D25</f>
        <v>0.14000000000000001</v>
      </c>
      <c r="E27" s="32">
        <f t="shared" si="1"/>
        <v>0.14000000000000001</v>
      </c>
      <c r="F27" s="32">
        <f t="shared" si="1"/>
        <v>0.14000000000000001</v>
      </c>
      <c r="G27" s="32">
        <f t="shared" si="1"/>
        <v>0.14000000000000001</v>
      </c>
      <c r="H27" s="32">
        <f t="shared" si="1"/>
        <v>0.14000000000000001</v>
      </c>
      <c r="I27" s="32">
        <f t="shared" si="1"/>
        <v>0.08</v>
      </c>
      <c r="J27" s="32">
        <f t="shared" si="1"/>
        <v>0.08</v>
      </c>
      <c r="K27" s="32">
        <f t="shared" si="1"/>
        <v>0.08</v>
      </c>
      <c r="L27" s="32">
        <f t="shared" si="1"/>
        <v>0.08</v>
      </c>
      <c r="M27" s="32">
        <f t="shared" si="1"/>
        <v>0.08</v>
      </c>
      <c r="N27" s="32">
        <f t="shared" si="1"/>
        <v>0.08</v>
      </c>
    </row>
    <row r="28" spans="1:14" s="13" customFormat="1" ht="18" customHeight="1">
      <c r="A28" s="10"/>
      <c r="B28" s="15" t="s">
        <v>42</v>
      </c>
      <c r="C28" s="12"/>
      <c r="D28" s="32">
        <v>0.16</v>
      </c>
      <c r="E28" s="32">
        <f t="shared" ref="E28:N29" si="2">$C28</f>
        <v>0</v>
      </c>
      <c r="F28" s="32">
        <f t="shared" si="2"/>
        <v>0</v>
      </c>
      <c r="G28" s="32">
        <f t="shared" si="2"/>
        <v>0</v>
      </c>
      <c r="H28" s="32">
        <f t="shared" si="2"/>
        <v>0</v>
      </c>
      <c r="I28" s="32">
        <f t="shared" si="2"/>
        <v>0</v>
      </c>
      <c r="J28" s="32">
        <f t="shared" si="2"/>
        <v>0</v>
      </c>
      <c r="K28" s="32">
        <f t="shared" si="2"/>
        <v>0</v>
      </c>
      <c r="L28" s="32">
        <f t="shared" si="2"/>
        <v>0</v>
      </c>
      <c r="M28" s="32">
        <f t="shared" si="2"/>
        <v>0</v>
      </c>
      <c r="N28" s="32">
        <f t="shared" si="2"/>
        <v>0</v>
      </c>
    </row>
    <row r="29" spans="1:14" s="13" customFormat="1" ht="18" customHeight="1">
      <c r="A29" s="10"/>
      <c r="B29" s="15" t="s">
        <v>43</v>
      </c>
      <c r="C29" s="12"/>
      <c r="D29" s="32">
        <f>I50</f>
        <v>0.85680000000000001</v>
      </c>
      <c r="E29" s="32">
        <f t="shared" si="2"/>
        <v>0</v>
      </c>
      <c r="F29" s="32">
        <f t="shared" si="2"/>
        <v>0</v>
      </c>
      <c r="G29" s="32">
        <f t="shared" si="2"/>
        <v>0</v>
      </c>
      <c r="H29" s="32">
        <f t="shared" si="2"/>
        <v>0</v>
      </c>
      <c r="I29" s="32">
        <f t="shared" si="2"/>
        <v>0</v>
      </c>
      <c r="J29" s="32">
        <f t="shared" si="2"/>
        <v>0</v>
      </c>
      <c r="K29" s="32">
        <f t="shared" si="2"/>
        <v>0</v>
      </c>
      <c r="L29" s="32">
        <f t="shared" si="2"/>
        <v>0</v>
      </c>
      <c r="M29" s="32">
        <f t="shared" si="2"/>
        <v>0</v>
      </c>
      <c r="N29" s="32">
        <f t="shared" si="2"/>
        <v>0</v>
      </c>
    </row>
    <row r="30" spans="1:14" s="13" customFormat="1" ht="18" customHeight="1">
      <c r="A30" s="10"/>
      <c r="B30" s="15" t="s">
        <v>44</v>
      </c>
      <c r="C30" s="12"/>
      <c r="D30" s="19"/>
      <c r="E30" s="19"/>
      <c r="F30" s="19"/>
      <c r="G30" s="19"/>
      <c r="H30" s="19"/>
      <c r="I30" s="19"/>
      <c r="J30" s="19"/>
      <c r="K30" s="19"/>
      <c r="L30" s="19"/>
      <c r="M30" s="19"/>
      <c r="N30" s="19"/>
    </row>
    <row r="31" spans="1:14" s="13" customFormat="1" ht="18" customHeight="1">
      <c r="A31" s="10"/>
      <c r="B31" s="15" t="s">
        <v>45</v>
      </c>
      <c r="C31" s="20"/>
      <c r="D31" s="19"/>
      <c r="E31" s="19"/>
      <c r="F31" s="19"/>
      <c r="G31" s="19"/>
      <c r="H31" s="19"/>
      <c r="I31" s="19"/>
      <c r="J31" s="19"/>
      <c r="K31" s="19"/>
      <c r="L31" s="19"/>
      <c r="M31" s="19"/>
      <c r="N31" s="19"/>
    </row>
    <row r="32" spans="1:14" s="13" customFormat="1" ht="18" customHeight="1">
      <c r="A32" s="10"/>
      <c r="B32" s="15"/>
      <c r="C32" s="12"/>
      <c r="D32" s="19"/>
      <c r="E32" s="19"/>
      <c r="F32" s="19"/>
      <c r="G32" s="19"/>
      <c r="H32" s="19"/>
      <c r="I32" s="19"/>
      <c r="J32" s="19"/>
      <c r="K32" s="19"/>
      <c r="L32" s="19"/>
      <c r="M32" s="19"/>
      <c r="N32" s="19"/>
    </row>
    <row r="33" spans="1:14" s="13" customFormat="1" ht="25" customHeight="1">
      <c r="A33" s="10"/>
      <c r="B33" s="33" t="s">
        <v>46</v>
      </c>
      <c r="C33" s="36" t="s">
        <v>47</v>
      </c>
      <c r="D33" s="34"/>
      <c r="E33" s="34"/>
      <c r="F33" s="34"/>
      <c r="G33" s="34"/>
      <c r="H33" s="34"/>
      <c r="I33" s="34"/>
      <c r="J33" s="34"/>
      <c r="K33" s="34"/>
      <c r="L33" s="34"/>
      <c r="M33" s="34"/>
      <c r="N33" s="35"/>
    </row>
    <row r="34" spans="1:14" s="13" customFormat="1" ht="7" customHeight="1">
      <c r="A34" s="10"/>
      <c r="B34" s="15"/>
      <c r="C34" s="12"/>
      <c r="D34" s="12"/>
      <c r="E34" s="12"/>
      <c r="F34" s="12"/>
      <c r="G34" s="12"/>
      <c r="H34" s="12"/>
      <c r="I34" s="12"/>
      <c r="J34" s="12"/>
      <c r="K34" s="12"/>
      <c r="L34" s="12"/>
      <c r="M34" s="12"/>
      <c r="N34" s="12"/>
    </row>
    <row r="35" spans="1:14" s="13" customFormat="1" ht="18" customHeight="1">
      <c r="A35" s="10"/>
      <c r="B35" s="15" t="s">
        <v>48</v>
      </c>
      <c r="C35" s="12"/>
      <c r="D35" s="31">
        <v>0.08</v>
      </c>
      <c r="E35" s="19"/>
      <c r="F35" s="21" t="s">
        <v>49</v>
      </c>
      <c r="G35" s="19"/>
      <c r="H35" s="114">
        <v>8.5000000000000006E-2</v>
      </c>
      <c r="I35" s="19"/>
      <c r="J35" s="19"/>
      <c r="K35" s="19"/>
      <c r="L35" s="19"/>
      <c r="M35" s="19"/>
      <c r="N35" s="19"/>
    </row>
    <row r="36" spans="1:14" s="13" customFormat="1" ht="28.25" customHeight="1">
      <c r="A36" s="10"/>
      <c r="B36" s="15" t="s">
        <v>50</v>
      </c>
      <c r="C36" s="12"/>
      <c r="D36" s="31">
        <v>0.4</v>
      </c>
      <c r="E36" s="19"/>
      <c r="F36" s="121" t="s">
        <v>51</v>
      </c>
      <c r="G36" s="122"/>
      <c r="H36" s="37">
        <v>1.05</v>
      </c>
      <c r="I36" s="19"/>
      <c r="J36" s="19"/>
      <c r="K36" s="19"/>
      <c r="L36" s="19"/>
      <c r="M36" s="19"/>
      <c r="N36" s="19"/>
    </row>
    <row r="37" spans="1:14" s="13" customFormat="1" ht="18" customHeight="1">
      <c r="A37" s="10"/>
      <c r="B37" s="15"/>
      <c r="C37" s="12"/>
      <c r="D37" s="17"/>
      <c r="E37" s="19"/>
      <c r="F37" s="19"/>
      <c r="G37" s="19"/>
      <c r="H37" s="22"/>
      <c r="I37" s="19"/>
      <c r="J37" s="19"/>
      <c r="K37" s="19"/>
      <c r="L37" s="19"/>
      <c r="M37" s="19"/>
      <c r="N37" s="19"/>
    </row>
    <row r="38" spans="1:14" s="13" customFormat="1" ht="30.75" customHeight="1">
      <c r="A38" s="10"/>
      <c r="B38" s="115" t="s">
        <v>52</v>
      </c>
      <c r="C38" s="119" t="s">
        <v>53</v>
      </c>
      <c r="D38" s="119"/>
      <c r="E38" s="119"/>
      <c r="F38" s="119"/>
      <c r="G38" s="119"/>
      <c r="H38" s="119"/>
      <c r="I38" s="119"/>
      <c r="J38" s="119"/>
      <c r="K38" s="119"/>
      <c r="L38" s="119"/>
      <c r="M38" s="119"/>
      <c r="N38" s="120"/>
    </row>
    <row r="39" spans="1:14" s="13" customFormat="1" ht="7" customHeight="1">
      <c r="A39" s="10"/>
      <c r="B39" s="15"/>
      <c r="C39" s="12"/>
      <c r="D39" s="12"/>
      <c r="E39" s="12"/>
      <c r="F39" s="12"/>
      <c r="G39" s="12"/>
      <c r="H39" s="12"/>
      <c r="I39" s="12"/>
      <c r="J39" s="12"/>
      <c r="K39" s="12"/>
      <c r="L39" s="12"/>
      <c r="M39" s="12"/>
      <c r="N39" s="12"/>
    </row>
    <row r="40" spans="1:14" s="13" customFormat="1" ht="18" customHeight="1">
      <c r="A40" s="10"/>
      <c r="B40" s="15"/>
      <c r="C40" s="12"/>
      <c r="D40" s="12">
        <v>1</v>
      </c>
      <c r="E40" s="12">
        <v>2</v>
      </c>
      <c r="F40" s="12">
        <v>3</v>
      </c>
      <c r="G40" s="12">
        <v>4</v>
      </c>
      <c r="H40" s="12">
        <v>5</v>
      </c>
      <c r="I40" s="12">
        <v>6</v>
      </c>
      <c r="J40" s="12">
        <v>7</v>
      </c>
      <c r="K40" s="12">
        <v>8</v>
      </c>
      <c r="L40" s="12">
        <v>9</v>
      </c>
      <c r="M40" s="12">
        <v>10</v>
      </c>
      <c r="N40" s="12"/>
    </row>
    <row r="41" spans="1:14" s="13" customFormat="1" ht="27.75" customHeight="1">
      <c r="A41" s="10"/>
      <c r="B41" s="123" t="s">
        <v>54</v>
      </c>
      <c r="C41" s="124"/>
      <c r="D41" s="38">
        <v>0</v>
      </c>
      <c r="E41" s="38">
        <v>0</v>
      </c>
      <c r="F41" s="38">
        <v>0</v>
      </c>
      <c r="G41" s="38">
        <v>0</v>
      </c>
      <c r="H41" s="38">
        <v>0</v>
      </c>
      <c r="I41" s="38">
        <v>0</v>
      </c>
      <c r="J41" s="38">
        <v>0</v>
      </c>
      <c r="K41" s="38">
        <v>0</v>
      </c>
      <c r="L41" s="38">
        <v>0</v>
      </c>
      <c r="M41" s="38">
        <v>0</v>
      </c>
      <c r="N41" s="19"/>
    </row>
    <row r="42" spans="1:14" s="13" customFormat="1" ht="26.25" customHeight="1">
      <c r="A42" s="10"/>
      <c r="B42" s="123" t="s">
        <v>55</v>
      </c>
      <c r="C42" s="124"/>
      <c r="D42" s="38">
        <v>0</v>
      </c>
      <c r="E42" s="38">
        <v>0</v>
      </c>
      <c r="F42" s="38">
        <v>0</v>
      </c>
      <c r="G42" s="38">
        <v>0</v>
      </c>
      <c r="H42" s="38">
        <v>0</v>
      </c>
      <c r="I42" s="38">
        <v>0</v>
      </c>
      <c r="J42" s="38">
        <v>0</v>
      </c>
      <c r="K42" s="38">
        <v>0</v>
      </c>
      <c r="L42" s="38">
        <v>0</v>
      </c>
      <c r="M42" s="38">
        <v>0</v>
      </c>
      <c r="N42" s="19"/>
    </row>
    <row r="43" spans="1:14" s="13" customFormat="1" ht="24.75" customHeight="1">
      <c r="A43" s="10"/>
      <c r="B43" s="123" t="s">
        <v>56</v>
      </c>
      <c r="C43" s="124"/>
      <c r="D43" s="31">
        <v>0</v>
      </c>
      <c r="E43" s="31">
        <v>0</v>
      </c>
      <c r="F43" s="31">
        <v>0</v>
      </c>
      <c r="G43" s="31">
        <v>0</v>
      </c>
      <c r="H43" s="31">
        <v>0</v>
      </c>
      <c r="I43" s="31">
        <v>0</v>
      </c>
      <c r="J43" s="31">
        <v>0</v>
      </c>
      <c r="K43" s="31">
        <v>0</v>
      </c>
      <c r="L43" s="31">
        <v>0</v>
      </c>
      <c r="M43" s="31">
        <v>0</v>
      </c>
      <c r="N43" s="19"/>
    </row>
    <row r="44" spans="1:14" s="13" customFormat="1" ht="27.75" customHeight="1">
      <c r="A44" s="10"/>
      <c r="B44" s="123" t="s">
        <v>57</v>
      </c>
      <c r="C44" s="124"/>
      <c r="D44" s="38">
        <v>0</v>
      </c>
      <c r="E44" s="38">
        <v>0</v>
      </c>
      <c r="F44" s="38">
        <v>0</v>
      </c>
      <c r="G44" s="38">
        <v>0</v>
      </c>
      <c r="H44" s="38">
        <v>0</v>
      </c>
      <c r="I44" s="38">
        <v>0</v>
      </c>
      <c r="J44" s="38">
        <v>0</v>
      </c>
      <c r="K44" s="38">
        <v>0</v>
      </c>
      <c r="L44" s="38">
        <v>0</v>
      </c>
      <c r="M44" s="38">
        <v>0</v>
      </c>
      <c r="N44" s="19"/>
    </row>
    <row r="45" spans="1:14" s="13" customFormat="1" ht="27" customHeight="1">
      <c r="A45" s="10"/>
      <c r="B45" s="123" t="s">
        <v>58</v>
      </c>
      <c r="C45" s="124"/>
      <c r="D45" s="38">
        <v>0</v>
      </c>
      <c r="E45" s="38">
        <v>0</v>
      </c>
      <c r="F45" s="38">
        <v>0</v>
      </c>
      <c r="G45" s="38">
        <v>0</v>
      </c>
      <c r="H45" s="38">
        <v>0</v>
      </c>
      <c r="I45" s="38">
        <v>0</v>
      </c>
      <c r="J45" s="38">
        <v>0</v>
      </c>
      <c r="K45" s="38">
        <v>0</v>
      </c>
      <c r="L45" s="38">
        <v>0</v>
      </c>
      <c r="M45" s="38">
        <v>0</v>
      </c>
      <c r="N45" s="19"/>
    </row>
    <row r="46" spans="1:14" s="13" customFormat="1" ht="30" customHeight="1">
      <c r="A46" s="10"/>
      <c r="B46" s="125" t="s">
        <v>59</v>
      </c>
      <c r="C46" s="125"/>
      <c r="D46" s="125"/>
      <c r="E46" s="125"/>
      <c r="F46" s="125"/>
      <c r="G46" s="125"/>
      <c r="H46" s="125"/>
      <c r="I46" s="125"/>
      <c r="J46" s="125"/>
      <c r="K46" s="125"/>
      <c r="L46" s="125"/>
      <c r="M46" s="125"/>
      <c r="N46" s="125"/>
    </row>
    <row r="47" spans="1:14" s="13" customFormat="1" ht="18" customHeight="1">
      <c r="A47" s="10"/>
      <c r="B47" s="15"/>
      <c r="C47" s="12"/>
      <c r="D47" s="17"/>
      <c r="E47" s="19"/>
      <c r="F47" s="19"/>
      <c r="G47" s="19"/>
      <c r="H47" s="22"/>
      <c r="I47" s="19"/>
      <c r="J47" s="19"/>
      <c r="K47" s="19"/>
      <c r="L47" s="19"/>
      <c r="M47" s="19"/>
      <c r="N47" s="19"/>
    </row>
    <row r="48" spans="1:14" s="13" customFormat="1" ht="25" customHeight="1">
      <c r="A48" s="10"/>
      <c r="B48" s="33" t="s">
        <v>60</v>
      </c>
      <c r="C48" s="36" t="s">
        <v>61</v>
      </c>
      <c r="D48" s="34"/>
      <c r="E48" s="34"/>
      <c r="F48" s="34"/>
      <c r="G48" s="34"/>
      <c r="H48" s="34"/>
      <c r="I48" s="34"/>
      <c r="J48" s="34"/>
      <c r="K48" s="34"/>
      <c r="L48" s="34"/>
      <c r="M48" s="34"/>
      <c r="N48" s="35"/>
    </row>
    <row r="49" spans="1:14" s="13" customFormat="1" ht="7" customHeight="1">
      <c r="A49" s="10"/>
      <c r="B49" s="15"/>
      <c r="C49" s="12"/>
      <c r="D49" s="12"/>
      <c r="E49" s="12"/>
      <c r="F49" s="12"/>
      <c r="G49" s="12"/>
      <c r="H49" s="12"/>
      <c r="I49" s="12"/>
      <c r="J49" s="12"/>
      <c r="K49" s="12"/>
      <c r="L49" s="12"/>
      <c r="M49" s="12"/>
      <c r="N49" s="12"/>
    </row>
    <row r="50" spans="1:14" s="13" customFormat="1" ht="18" customHeight="1">
      <c r="A50" s="10"/>
      <c r="B50" s="15" t="s">
        <v>62</v>
      </c>
      <c r="C50" s="12"/>
      <c r="D50" s="39">
        <v>10000</v>
      </c>
      <c r="E50" s="23"/>
      <c r="F50" s="21" t="s">
        <v>63</v>
      </c>
      <c r="G50" s="19"/>
      <c r="H50" s="22"/>
      <c r="I50" s="32">
        <f>1-(D51+D53)/D50</f>
        <v>0.85680000000000001</v>
      </c>
      <c r="J50" s="53" t="s">
        <v>64</v>
      </c>
      <c r="K50" s="19"/>
      <c r="L50" s="19"/>
      <c r="M50" s="19"/>
      <c r="N50" s="19"/>
    </row>
    <row r="51" spans="1:14" s="13" customFormat="1" ht="18" customHeight="1">
      <c r="A51" s="10"/>
      <c r="B51" s="15" t="s">
        <v>65</v>
      </c>
      <c r="C51" s="12"/>
      <c r="D51" s="40">
        <v>892</v>
      </c>
      <c r="E51" s="23"/>
      <c r="F51" s="21" t="s">
        <v>66</v>
      </c>
      <c r="G51" s="19"/>
      <c r="H51" s="22"/>
      <c r="I51" s="40">
        <v>438</v>
      </c>
      <c r="J51" s="19"/>
      <c r="K51" s="19"/>
      <c r="L51" s="19"/>
      <c r="M51" s="19"/>
      <c r="N51" s="19"/>
    </row>
    <row r="52" spans="1:14" s="13" customFormat="1" ht="18" customHeight="1">
      <c r="A52" s="10"/>
      <c r="B52" s="15" t="s">
        <v>67</v>
      </c>
      <c r="C52" s="12"/>
      <c r="D52" s="40">
        <v>200</v>
      </c>
      <c r="E52" s="23"/>
      <c r="F52" s="21" t="s">
        <v>68</v>
      </c>
      <c r="G52" s="19"/>
      <c r="H52" s="22"/>
      <c r="I52" s="31">
        <v>0.16</v>
      </c>
      <c r="J52" s="19"/>
      <c r="K52" s="19"/>
      <c r="L52" s="19"/>
      <c r="M52" s="19"/>
      <c r="N52" s="19"/>
    </row>
    <row r="53" spans="1:14" s="13" customFormat="1" ht="18" customHeight="1">
      <c r="A53" s="10"/>
      <c r="B53" s="15" t="s">
        <v>69</v>
      </c>
      <c r="C53" s="12"/>
      <c r="D53" s="40">
        <v>540</v>
      </c>
      <c r="E53" s="23"/>
      <c r="F53" s="21" t="s">
        <v>70</v>
      </c>
      <c r="G53" s="19"/>
      <c r="H53" s="22"/>
      <c r="I53" s="31">
        <v>0.12</v>
      </c>
      <c r="J53" s="19"/>
      <c r="K53" s="19"/>
      <c r="L53" s="19"/>
      <c r="M53" s="19"/>
      <c r="N53" s="19"/>
    </row>
    <row r="54" spans="1:14" s="13" customFormat="1" ht="18" customHeight="1" thickBot="1">
      <c r="A54" s="10"/>
      <c r="B54" s="15"/>
      <c r="C54" s="12"/>
      <c r="D54" s="24"/>
      <c r="E54" s="19"/>
      <c r="F54" s="19"/>
      <c r="G54" s="8" t="s">
        <v>71</v>
      </c>
      <c r="H54" s="22"/>
      <c r="I54" s="17"/>
      <c r="J54" s="19"/>
      <c r="K54" s="19"/>
      <c r="L54" s="19"/>
      <c r="M54" s="19"/>
      <c r="N54" s="19"/>
    </row>
    <row r="55" spans="1:14" s="13" customFormat="1" ht="18" customHeight="1" thickTop="1">
      <c r="A55" s="10"/>
      <c r="B55" s="15"/>
      <c r="C55" s="41" t="s">
        <v>72</v>
      </c>
      <c r="D55" s="25" t="s">
        <v>73</v>
      </c>
      <c r="E55" s="12"/>
      <c r="F55" s="25"/>
      <c r="G55" s="12"/>
      <c r="H55" s="12"/>
      <c r="I55" s="12"/>
      <c r="J55" s="12"/>
      <c r="K55" s="12"/>
      <c r="L55" s="12"/>
      <c r="M55" s="12"/>
      <c r="N55" s="12"/>
    </row>
    <row r="56" spans="1:14" s="13" customFormat="1" ht="18" customHeight="1">
      <c r="A56" s="10"/>
      <c r="B56" s="80"/>
      <c r="C56" s="84" t="s">
        <v>74</v>
      </c>
      <c r="D56" s="83">
        <v>1</v>
      </c>
      <c r="E56" s="82">
        <v>2</v>
      </c>
      <c r="F56" s="83">
        <v>3</v>
      </c>
      <c r="G56" s="82">
        <v>4</v>
      </c>
      <c r="H56" s="83">
        <v>5</v>
      </c>
      <c r="I56" s="81">
        <v>6</v>
      </c>
      <c r="J56" s="81">
        <v>7</v>
      </c>
      <c r="K56" s="81">
        <v>8</v>
      </c>
      <c r="L56" s="81">
        <v>9</v>
      </c>
      <c r="M56" s="81">
        <v>10</v>
      </c>
      <c r="N56" s="82" t="s">
        <v>75</v>
      </c>
    </row>
    <row r="57" spans="1:14" s="13" customFormat="1" ht="18" customHeight="1">
      <c r="A57" s="10"/>
      <c r="B57" s="15" t="s">
        <v>39</v>
      </c>
      <c r="C57" s="42">
        <f>D50</f>
        <v>10000</v>
      </c>
      <c r="D57" s="45">
        <f t="shared" ref="D57:M57" si="3">C57*(1+D25)-D42</f>
        <v>11400.000000000002</v>
      </c>
      <c r="E57" s="46">
        <f t="shared" si="3"/>
        <v>12996.000000000004</v>
      </c>
      <c r="F57" s="45">
        <f t="shared" si="3"/>
        <v>14815.440000000006</v>
      </c>
      <c r="G57" s="46">
        <f t="shared" si="3"/>
        <v>16889.601600000009</v>
      </c>
      <c r="H57" s="45">
        <f t="shared" si="3"/>
        <v>19254.145824000014</v>
      </c>
      <c r="I57" s="47">
        <f t="shared" si="3"/>
        <v>20794.477489920017</v>
      </c>
      <c r="J57" s="47">
        <f t="shared" si="3"/>
        <v>22458.035689113618</v>
      </c>
      <c r="K57" s="47">
        <f t="shared" si="3"/>
        <v>24254.67854424271</v>
      </c>
      <c r="L57" s="47">
        <f t="shared" si="3"/>
        <v>26195.052827782129</v>
      </c>
      <c r="M57" s="47">
        <f t="shared" si="3"/>
        <v>28290.6570540047</v>
      </c>
      <c r="N57" s="44">
        <f>M57*(1+N25)</f>
        <v>30553.909618325077</v>
      </c>
    </row>
    <row r="58" spans="1:14" s="13" customFormat="1" ht="18" customHeight="1">
      <c r="A58" s="10"/>
      <c r="B58" s="15" t="s">
        <v>0</v>
      </c>
      <c r="C58" s="42">
        <f>C57*$H50</f>
        <v>0</v>
      </c>
      <c r="D58" s="45">
        <f t="shared" ref="D58:N58" si="4">(D57+D42)*D29-D42*D43</f>
        <v>9767.5200000000023</v>
      </c>
      <c r="E58" s="46">
        <f t="shared" si="4"/>
        <v>0</v>
      </c>
      <c r="F58" s="45">
        <f t="shared" si="4"/>
        <v>0</v>
      </c>
      <c r="G58" s="46">
        <f t="shared" si="4"/>
        <v>0</v>
      </c>
      <c r="H58" s="45">
        <f t="shared" si="4"/>
        <v>0</v>
      </c>
      <c r="I58" s="47">
        <f t="shared" si="4"/>
        <v>0</v>
      </c>
      <c r="J58" s="47">
        <f t="shared" si="4"/>
        <v>0</v>
      </c>
      <c r="K58" s="47">
        <f t="shared" si="4"/>
        <v>0</v>
      </c>
      <c r="L58" s="47">
        <f t="shared" si="4"/>
        <v>0</v>
      </c>
      <c r="M58" s="47">
        <f t="shared" si="4"/>
        <v>0</v>
      </c>
      <c r="N58" s="44">
        <f t="shared" si="4"/>
        <v>0</v>
      </c>
    </row>
    <row r="59" spans="1:14" s="13" customFormat="1" ht="18" customHeight="1">
      <c r="A59" s="10"/>
      <c r="B59" s="15" t="s">
        <v>76</v>
      </c>
      <c r="C59" s="42">
        <f>D53</f>
        <v>540</v>
      </c>
      <c r="D59" s="45">
        <f t="shared" ref="D59:N59" si="5">(C68-D44)*(1+D26)</f>
        <v>615.6</v>
      </c>
      <c r="E59" s="46">
        <f t="shared" si="5"/>
        <v>701.78400000000011</v>
      </c>
      <c r="F59" s="45">
        <f t="shared" si="5"/>
        <v>800.03376000000026</v>
      </c>
      <c r="G59" s="46">
        <f t="shared" si="5"/>
        <v>912.03848640000035</v>
      </c>
      <c r="H59" s="45">
        <f t="shared" si="5"/>
        <v>1039.7238744960005</v>
      </c>
      <c r="I59" s="47">
        <f t="shared" si="5"/>
        <v>1122.9017844556806</v>
      </c>
      <c r="J59" s="47">
        <f t="shared" si="5"/>
        <v>1212.7339272121351</v>
      </c>
      <c r="K59" s="47">
        <f t="shared" si="5"/>
        <v>1309.752641389106</v>
      </c>
      <c r="L59" s="47">
        <f t="shared" si="5"/>
        <v>1414.5328527002346</v>
      </c>
      <c r="M59" s="47">
        <f t="shared" si="5"/>
        <v>1527.6954809162535</v>
      </c>
      <c r="N59" s="44">
        <f t="shared" si="5"/>
        <v>1649.911119389554</v>
      </c>
    </row>
    <row r="60" spans="1:14" s="13" customFormat="1" ht="18" customHeight="1">
      <c r="A60" s="10"/>
      <c r="B60" s="15" t="s">
        <v>1</v>
      </c>
      <c r="C60" s="42">
        <f t="shared" ref="C60:N60" si="6">C57-C58-C59</f>
        <v>9460</v>
      </c>
      <c r="D60" s="45">
        <f t="shared" si="6"/>
        <v>1016.8799999999995</v>
      </c>
      <c r="E60" s="46">
        <f t="shared" si="6"/>
        <v>12294.216000000004</v>
      </c>
      <c r="F60" s="45">
        <f t="shared" si="6"/>
        <v>14015.406240000006</v>
      </c>
      <c r="G60" s="46">
        <f t="shared" si="6"/>
        <v>15977.563113600008</v>
      </c>
      <c r="H60" s="45">
        <f t="shared" si="6"/>
        <v>18214.421949504012</v>
      </c>
      <c r="I60" s="47">
        <f t="shared" si="6"/>
        <v>19671.575705464336</v>
      </c>
      <c r="J60" s="47">
        <f t="shared" si="6"/>
        <v>21245.301761901483</v>
      </c>
      <c r="K60" s="47">
        <f t="shared" si="6"/>
        <v>22944.925902853603</v>
      </c>
      <c r="L60" s="47">
        <f t="shared" si="6"/>
        <v>24780.519975081894</v>
      </c>
      <c r="M60" s="47">
        <f t="shared" si="6"/>
        <v>26762.961573088447</v>
      </c>
      <c r="N60" s="44">
        <f t="shared" si="6"/>
        <v>28903.998498935522</v>
      </c>
    </row>
    <row r="61" spans="1:14" s="13" customFormat="1" ht="18" customHeight="1">
      <c r="A61" s="10"/>
      <c r="B61" s="15" t="s">
        <v>77</v>
      </c>
      <c r="C61" s="42">
        <f>D52</f>
        <v>200</v>
      </c>
      <c r="D61" s="45">
        <f>D15*D89</f>
        <v>272</v>
      </c>
      <c r="E61" s="46">
        <f>D15*E89</f>
        <v>272</v>
      </c>
      <c r="F61" s="45">
        <f>D15*F89</f>
        <v>272</v>
      </c>
      <c r="G61" s="46">
        <f>D15*G89</f>
        <v>272</v>
      </c>
      <c r="H61" s="45">
        <f>D15*H89</f>
        <v>272</v>
      </c>
      <c r="I61" s="47">
        <f>D15*I89</f>
        <v>272</v>
      </c>
      <c r="J61" s="47">
        <f>D15*J89</f>
        <v>272</v>
      </c>
      <c r="K61" s="47">
        <f>D15*K89</f>
        <v>272</v>
      </c>
      <c r="L61" s="47">
        <f>D15*L89</f>
        <v>272</v>
      </c>
      <c r="M61" s="47">
        <f>D15*M89</f>
        <v>272</v>
      </c>
      <c r="N61" s="44">
        <f>F19*N89</f>
        <v>204</v>
      </c>
    </row>
    <row r="62" spans="1:14" s="13" customFormat="1" ht="18" customHeight="1">
      <c r="A62" s="10"/>
      <c r="B62" s="15" t="s">
        <v>78</v>
      </c>
      <c r="C62" s="42">
        <v>0</v>
      </c>
      <c r="D62" s="45">
        <f>D16*D90</f>
        <v>630</v>
      </c>
      <c r="E62" s="46">
        <f>D16*E90</f>
        <v>630</v>
      </c>
      <c r="F62" s="45">
        <f>D16*F90</f>
        <v>630</v>
      </c>
      <c r="G62" s="46">
        <f>D16*G90</f>
        <v>630</v>
      </c>
      <c r="H62" s="45">
        <f>D16*H90</f>
        <v>567</v>
      </c>
      <c r="I62" s="47">
        <f>D16*I90</f>
        <v>504</v>
      </c>
      <c r="J62" s="47">
        <f>D16*J90</f>
        <v>441</v>
      </c>
      <c r="K62" s="47">
        <f>D16*K90</f>
        <v>378</v>
      </c>
      <c r="L62" s="47">
        <f>D16*L90</f>
        <v>252</v>
      </c>
      <c r="M62" s="47">
        <f>D16*M90</f>
        <v>126</v>
      </c>
      <c r="N62" s="44">
        <f>F19*N90</f>
        <v>0</v>
      </c>
    </row>
    <row r="63" spans="1:14" s="13" customFormat="1" ht="18" customHeight="1">
      <c r="A63" s="10"/>
      <c r="B63" s="15" t="s">
        <v>79</v>
      </c>
      <c r="C63" s="42">
        <v>0</v>
      </c>
      <c r="D63" s="45">
        <f>D17*D91</f>
        <v>0</v>
      </c>
      <c r="E63" s="46">
        <f>D17*E91</f>
        <v>0</v>
      </c>
      <c r="F63" s="45">
        <f>D17*F91</f>
        <v>0</v>
      </c>
      <c r="G63" s="46">
        <f>D17*G91</f>
        <v>0</v>
      </c>
      <c r="H63" s="45">
        <f>D17*H91</f>
        <v>0</v>
      </c>
      <c r="I63" s="47">
        <f>D17*I91</f>
        <v>0</v>
      </c>
      <c r="J63" s="47">
        <f>D17*J91</f>
        <v>0</v>
      </c>
      <c r="K63" s="47">
        <f>D17*K91</f>
        <v>0</v>
      </c>
      <c r="L63" s="47">
        <f>D17*L91</f>
        <v>0</v>
      </c>
      <c r="M63" s="47">
        <f>D17*M91</f>
        <v>0</v>
      </c>
      <c r="N63" s="44">
        <f>F19*N91</f>
        <v>0</v>
      </c>
    </row>
    <row r="64" spans="1:14" s="13" customFormat="1" ht="18" customHeight="1">
      <c r="A64" s="10"/>
      <c r="B64" s="15" t="s">
        <v>80</v>
      </c>
      <c r="C64" s="42">
        <v>0</v>
      </c>
      <c r="D64" s="45">
        <f>D18*D92</f>
        <v>0</v>
      </c>
      <c r="E64" s="46">
        <f>D18*E92</f>
        <v>0</v>
      </c>
      <c r="F64" s="45">
        <f>D18*F92</f>
        <v>0</v>
      </c>
      <c r="G64" s="46">
        <f>D18*G92</f>
        <v>0</v>
      </c>
      <c r="H64" s="45">
        <f>D18*H92</f>
        <v>0</v>
      </c>
      <c r="I64" s="47">
        <f>D18*I92</f>
        <v>0</v>
      </c>
      <c r="J64" s="47">
        <f>D18*J92</f>
        <v>0</v>
      </c>
      <c r="K64" s="47">
        <f>D18*K92</f>
        <v>0</v>
      </c>
      <c r="L64" s="47">
        <f>D18*L92</f>
        <v>0</v>
      </c>
      <c r="M64" s="47">
        <f>D18*M92</f>
        <v>0</v>
      </c>
      <c r="N64" s="44">
        <f>F19*N92</f>
        <v>0</v>
      </c>
    </row>
    <row r="65" spans="1:14" s="13" customFormat="1" ht="28.5" customHeight="1">
      <c r="A65" s="10"/>
      <c r="B65" s="116" t="s">
        <v>81</v>
      </c>
      <c r="C65" s="42">
        <f t="shared" ref="C65:N65" si="7">C60-C61-C62-C63-C64</f>
        <v>9260</v>
      </c>
      <c r="D65" s="45">
        <f t="shared" si="7"/>
        <v>114.87999999999954</v>
      </c>
      <c r="E65" s="46">
        <f t="shared" si="7"/>
        <v>11392.216000000004</v>
      </c>
      <c r="F65" s="45">
        <f t="shared" si="7"/>
        <v>13113.406240000006</v>
      </c>
      <c r="G65" s="46">
        <f t="shared" si="7"/>
        <v>15075.563113600008</v>
      </c>
      <c r="H65" s="45">
        <f t="shared" si="7"/>
        <v>17375.421949504012</v>
      </c>
      <c r="I65" s="47">
        <f t="shared" si="7"/>
        <v>18895.575705464336</v>
      </c>
      <c r="J65" s="47">
        <f t="shared" si="7"/>
        <v>20532.301761901483</v>
      </c>
      <c r="K65" s="47">
        <f t="shared" si="7"/>
        <v>22294.925902853603</v>
      </c>
      <c r="L65" s="47">
        <f t="shared" si="7"/>
        <v>24256.519975081894</v>
      </c>
      <c r="M65" s="47">
        <f t="shared" si="7"/>
        <v>26364.961573088447</v>
      </c>
      <c r="N65" s="44">
        <f t="shared" si="7"/>
        <v>28699.998498935522</v>
      </c>
    </row>
    <row r="66" spans="1:14" s="13" customFormat="1" ht="18" customHeight="1">
      <c r="A66" s="10"/>
      <c r="B66" s="15" t="s">
        <v>82</v>
      </c>
      <c r="C66" s="42">
        <f>D36*C65</f>
        <v>3704</v>
      </c>
      <c r="D66" s="45">
        <f>D36*D65</f>
        <v>45.951999999999821</v>
      </c>
      <c r="E66" s="46">
        <f>D36*E65</f>
        <v>4556.8864000000021</v>
      </c>
      <c r="F66" s="45">
        <f>D36*F65</f>
        <v>5245.3624960000025</v>
      </c>
      <c r="G66" s="46">
        <f>D36*G65</f>
        <v>6030.2252454400041</v>
      </c>
      <c r="H66" s="45">
        <f>D36*H65</f>
        <v>6950.1687798016055</v>
      </c>
      <c r="I66" s="47">
        <f>D36*I65</f>
        <v>7558.2302821857347</v>
      </c>
      <c r="J66" s="47">
        <f>D36*J65</f>
        <v>8212.9207047605942</v>
      </c>
      <c r="K66" s="47">
        <f>D36*K65</f>
        <v>8917.9703611414425</v>
      </c>
      <c r="L66" s="47">
        <f>D36*L65</f>
        <v>9702.6079900327586</v>
      </c>
      <c r="M66" s="47">
        <f>D36*M65</f>
        <v>10545.98462923538</v>
      </c>
      <c r="N66" s="44">
        <f>D36*N65</f>
        <v>11479.99939957421</v>
      </c>
    </row>
    <row r="67" spans="1:14" s="13" customFormat="1" ht="18" customHeight="1">
      <c r="A67" s="10"/>
      <c r="B67" s="15" t="s">
        <v>83</v>
      </c>
      <c r="C67" s="42">
        <f t="shared" ref="C67:N67" si="8">C65-C66</f>
        <v>5556</v>
      </c>
      <c r="D67" s="45">
        <f t="shared" si="8"/>
        <v>68.927999999999713</v>
      </c>
      <c r="E67" s="46">
        <f t="shared" si="8"/>
        <v>6835.3296000000018</v>
      </c>
      <c r="F67" s="45">
        <f t="shared" si="8"/>
        <v>7868.0437440000032</v>
      </c>
      <c r="G67" s="46">
        <f t="shared" si="8"/>
        <v>9045.3378681600043</v>
      </c>
      <c r="H67" s="45">
        <f t="shared" si="8"/>
        <v>10425.253169702406</v>
      </c>
      <c r="I67" s="47">
        <f t="shared" si="8"/>
        <v>11337.345423278603</v>
      </c>
      <c r="J67" s="47">
        <f t="shared" si="8"/>
        <v>12319.381057140889</v>
      </c>
      <c r="K67" s="47">
        <f t="shared" si="8"/>
        <v>13376.955541712161</v>
      </c>
      <c r="L67" s="47">
        <f t="shared" si="8"/>
        <v>14553.911985049135</v>
      </c>
      <c r="M67" s="47">
        <f t="shared" si="8"/>
        <v>15818.976943853067</v>
      </c>
      <c r="N67" s="44">
        <f t="shared" si="8"/>
        <v>17219.99909936131</v>
      </c>
    </row>
    <row r="68" spans="1:14" s="13" customFormat="1" ht="18" customHeight="1">
      <c r="A68" s="10"/>
      <c r="B68" s="15" t="s">
        <v>84</v>
      </c>
      <c r="C68" s="42">
        <f>D53</f>
        <v>540</v>
      </c>
      <c r="D68" s="45">
        <f t="shared" ref="D68:N68" si="9">(C68-D44)*(1+D26)</f>
        <v>615.6</v>
      </c>
      <c r="E68" s="46">
        <f t="shared" si="9"/>
        <v>701.78400000000011</v>
      </c>
      <c r="F68" s="45">
        <f t="shared" si="9"/>
        <v>800.03376000000026</v>
      </c>
      <c r="G68" s="46">
        <f t="shared" si="9"/>
        <v>912.03848640000035</v>
      </c>
      <c r="H68" s="45">
        <f t="shared" si="9"/>
        <v>1039.7238744960005</v>
      </c>
      <c r="I68" s="47">
        <f t="shared" si="9"/>
        <v>1122.9017844556806</v>
      </c>
      <c r="J68" s="47">
        <f t="shared" si="9"/>
        <v>1212.7339272121351</v>
      </c>
      <c r="K68" s="47">
        <f t="shared" si="9"/>
        <v>1309.752641389106</v>
      </c>
      <c r="L68" s="47">
        <f t="shared" si="9"/>
        <v>1414.5328527002346</v>
      </c>
      <c r="M68" s="47">
        <f t="shared" si="9"/>
        <v>1527.6954809162535</v>
      </c>
      <c r="N68" s="44">
        <f t="shared" si="9"/>
        <v>1649.911119389554</v>
      </c>
    </row>
    <row r="69" spans="1:14" s="13" customFormat="1" ht="18" customHeight="1">
      <c r="A69" s="10"/>
      <c r="B69" s="15" t="s">
        <v>85</v>
      </c>
      <c r="C69" s="42">
        <f t="shared" ref="C69:N69" si="10">C67+C68</f>
        <v>6096</v>
      </c>
      <c r="D69" s="45">
        <f t="shared" si="10"/>
        <v>684.52799999999979</v>
      </c>
      <c r="E69" s="46">
        <f t="shared" si="10"/>
        <v>7537.1136000000024</v>
      </c>
      <c r="F69" s="45">
        <f t="shared" si="10"/>
        <v>8668.0775040000044</v>
      </c>
      <c r="G69" s="46">
        <f t="shared" si="10"/>
        <v>9957.376354560005</v>
      </c>
      <c r="H69" s="45">
        <f t="shared" si="10"/>
        <v>11464.977044198407</v>
      </c>
      <c r="I69" s="47">
        <f t="shared" si="10"/>
        <v>12460.247207734283</v>
      </c>
      <c r="J69" s="47">
        <f t="shared" si="10"/>
        <v>13532.114984353024</v>
      </c>
      <c r="K69" s="47">
        <f t="shared" si="10"/>
        <v>14686.708183101267</v>
      </c>
      <c r="L69" s="47">
        <f t="shared" si="10"/>
        <v>15968.44483774937</v>
      </c>
      <c r="M69" s="47">
        <f t="shared" si="10"/>
        <v>17346.67242476932</v>
      </c>
      <c r="N69" s="44">
        <f t="shared" si="10"/>
        <v>18869.910218750865</v>
      </c>
    </row>
    <row r="70" spans="1:14" s="13" customFormat="1" ht="18" customHeight="1">
      <c r="A70" s="10"/>
      <c r="B70" s="15" t="s">
        <v>2</v>
      </c>
      <c r="C70" s="42">
        <f>I51</f>
        <v>438</v>
      </c>
      <c r="D70" s="45">
        <f t="shared" ref="D70:N70" si="11">(C70-D45)*(1+D27)</f>
        <v>499.32000000000005</v>
      </c>
      <c r="E70" s="46">
        <f t="shared" si="11"/>
        <v>569.22480000000007</v>
      </c>
      <c r="F70" s="45">
        <f t="shared" si="11"/>
        <v>648.91627200000016</v>
      </c>
      <c r="G70" s="46">
        <f t="shared" si="11"/>
        <v>739.76455008000028</v>
      </c>
      <c r="H70" s="45">
        <f t="shared" si="11"/>
        <v>843.33158709120039</v>
      </c>
      <c r="I70" s="47">
        <f t="shared" si="11"/>
        <v>910.79811405849648</v>
      </c>
      <c r="J70" s="47">
        <f t="shared" si="11"/>
        <v>983.66196318317623</v>
      </c>
      <c r="K70" s="47">
        <f t="shared" si="11"/>
        <v>1062.3549202378304</v>
      </c>
      <c r="L70" s="47">
        <f t="shared" si="11"/>
        <v>1147.3433138568569</v>
      </c>
      <c r="M70" s="47">
        <f t="shared" si="11"/>
        <v>1239.1307789654054</v>
      </c>
      <c r="N70" s="44">
        <f t="shared" si="11"/>
        <v>1338.2612412826379</v>
      </c>
    </row>
    <row r="71" spans="1:14" s="13" customFormat="1" ht="18" customHeight="1">
      <c r="A71" s="10"/>
      <c r="B71" s="15" t="s">
        <v>3</v>
      </c>
      <c r="C71" s="42">
        <f>D71*(C57/D57)</f>
        <v>196.49122807017565</v>
      </c>
      <c r="D71" s="45">
        <f t="shared" ref="D71:N71" si="12">(D57-C57)*D28</f>
        <v>224.00000000000028</v>
      </c>
      <c r="E71" s="46">
        <f t="shared" si="12"/>
        <v>0</v>
      </c>
      <c r="F71" s="45">
        <f t="shared" si="12"/>
        <v>0</v>
      </c>
      <c r="G71" s="46">
        <f t="shared" si="12"/>
        <v>0</v>
      </c>
      <c r="H71" s="45">
        <f t="shared" si="12"/>
        <v>0</v>
      </c>
      <c r="I71" s="47">
        <f t="shared" si="12"/>
        <v>0</v>
      </c>
      <c r="J71" s="47">
        <f t="shared" si="12"/>
        <v>0</v>
      </c>
      <c r="K71" s="47">
        <f t="shared" si="12"/>
        <v>0</v>
      </c>
      <c r="L71" s="47">
        <f t="shared" si="12"/>
        <v>0</v>
      </c>
      <c r="M71" s="47">
        <f t="shared" si="12"/>
        <v>0</v>
      </c>
      <c r="N71" s="44">
        <f t="shared" si="12"/>
        <v>0</v>
      </c>
    </row>
    <row r="72" spans="1:14" s="13" customFormat="1" ht="18" customHeight="1">
      <c r="A72" s="10"/>
      <c r="B72" s="15" t="s">
        <v>86</v>
      </c>
      <c r="C72" s="42">
        <v>0</v>
      </c>
      <c r="D72" s="45">
        <f>E15*C15</f>
        <v>0</v>
      </c>
      <c r="E72" s="46">
        <f>F15*C15</f>
        <v>0</v>
      </c>
      <c r="F72" s="45">
        <f>G15*C15</f>
        <v>0</v>
      </c>
      <c r="G72" s="46">
        <f>H15*C15</f>
        <v>0</v>
      </c>
      <c r="H72" s="45">
        <f>I15*C15</f>
        <v>0</v>
      </c>
      <c r="I72" s="47">
        <f>J15*C15</f>
        <v>0</v>
      </c>
      <c r="J72" s="47">
        <f>K15*C15</f>
        <v>0</v>
      </c>
      <c r="K72" s="47">
        <f>L15*C15</f>
        <v>0</v>
      </c>
      <c r="L72" s="47">
        <f>M15*C15</f>
        <v>0</v>
      </c>
      <c r="M72" s="47">
        <f>N15*C15</f>
        <v>0</v>
      </c>
      <c r="N72" s="44">
        <v>0</v>
      </c>
    </row>
    <row r="73" spans="1:14" s="13" customFormat="1" ht="18" customHeight="1">
      <c r="A73" s="10"/>
      <c r="B73" s="15" t="s">
        <v>87</v>
      </c>
      <c r="C73" s="42">
        <v>0</v>
      </c>
      <c r="D73" s="45">
        <f>E16*C16</f>
        <v>0</v>
      </c>
      <c r="E73" s="46">
        <f>F16*C16</f>
        <v>0</v>
      </c>
      <c r="F73" s="45">
        <f>G16*C16</f>
        <v>0</v>
      </c>
      <c r="G73" s="46">
        <f>H16*C16</f>
        <v>350</v>
      </c>
      <c r="H73" s="45">
        <f>I16*C16</f>
        <v>350</v>
      </c>
      <c r="I73" s="47">
        <f>J16*C16</f>
        <v>350</v>
      </c>
      <c r="J73" s="47">
        <f>K16*C16</f>
        <v>350</v>
      </c>
      <c r="K73" s="47">
        <f>L16*C16</f>
        <v>700</v>
      </c>
      <c r="L73" s="47">
        <f>M16*C16</f>
        <v>700</v>
      </c>
      <c r="M73" s="47">
        <f>N16*C16</f>
        <v>700</v>
      </c>
      <c r="N73" s="44">
        <v>0</v>
      </c>
    </row>
    <row r="74" spans="1:14" s="13" customFormat="1" ht="18" customHeight="1">
      <c r="A74" s="10"/>
      <c r="B74" s="15" t="s">
        <v>88</v>
      </c>
      <c r="C74" s="42">
        <v>0</v>
      </c>
      <c r="D74" s="45">
        <f>E17*C17</f>
        <v>0</v>
      </c>
      <c r="E74" s="46">
        <f>F17*C17</f>
        <v>0</v>
      </c>
      <c r="F74" s="45">
        <f>G17*C17</f>
        <v>0</v>
      </c>
      <c r="G74" s="46">
        <f>H17*C17</f>
        <v>0</v>
      </c>
      <c r="H74" s="45">
        <f>I17*C17</f>
        <v>0</v>
      </c>
      <c r="I74" s="47">
        <f>J17*C17</f>
        <v>0</v>
      </c>
      <c r="J74" s="47">
        <f>K17*C17</f>
        <v>0</v>
      </c>
      <c r="K74" s="47">
        <f>L17*C17</f>
        <v>0</v>
      </c>
      <c r="L74" s="47">
        <f>M17*C17</f>
        <v>0</v>
      </c>
      <c r="M74" s="47">
        <f>N17*C17</f>
        <v>0</v>
      </c>
      <c r="N74" s="44">
        <v>0</v>
      </c>
    </row>
    <row r="75" spans="1:14" s="13" customFormat="1" ht="18" customHeight="1">
      <c r="A75" s="10"/>
      <c r="B75" s="15" t="s">
        <v>89</v>
      </c>
      <c r="C75" s="42">
        <v>0</v>
      </c>
      <c r="D75" s="45">
        <f>E18*C18</f>
        <v>0</v>
      </c>
      <c r="E75" s="46">
        <f>F18*C18</f>
        <v>0</v>
      </c>
      <c r="F75" s="45">
        <f>G18*C18</f>
        <v>0</v>
      </c>
      <c r="G75" s="46">
        <f>H18*C18</f>
        <v>0</v>
      </c>
      <c r="H75" s="45">
        <f>I18*C18</f>
        <v>0</v>
      </c>
      <c r="I75" s="47">
        <f>J18*C18</f>
        <v>0</v>
      </c>
      <c r="J75" s="47">
        <f>K18*C18</f>
        <v>0</v>
      </c>
      <c r="K75" s="47">
        <f>L18*C18</f>
        <v>0</v>
      </c>
      <c r="L75" s="47">
        <f>M18*C18</f>
        <v>0</v>
      </c>
      <c r="M75" s="47">
        <f>N18*C18</f>
        <v>0</v>
      </c>
      <c r="N75" s="44">
        <v>0</v>
      </c>
    </row>
    <row r="76" spans="1:14" s="13" customFormat="1" ht="18" customHeight="1">
      <c r="A76" s="10"/>
      <c r="B76" s="15" t="s">
        <v>90</v>
      </c>
      <c r="C76" s="42">
        <v>0</v>
      </c>
      <c r="D76" s="45">
        <f>C14*D14</f>
        <v>0</v>
      </c>
      <c r="E76" s="46">
        <f>C14*D14</f>
        <v>0</v>
      </c>
      <c r="F76" s="45">
        <f>C14*D14</f>
        <v>0</v>
      </c>
      <c r="G76" s="46">
        <f>C14*D14</f>
        <v>0</v>
      </c>
      <c r="H76" s="45">
        <f>C14*D14</f>
        <v>0</v>
      </c>
      <c r="I76" s="47">
        <f>C14*D14</f>
        <v>0</v>
      </c>
      <c r="J76" s="47">
        <f>C14*D14</f>
        <v>0</v>
      </c>
      <c r="K76" s="47">
        <f>C14*D14</f>
        <v>0</v>
      </c>
      <c r="L76" s="47">
        <f>C14*D14</f>
        <v>0</v>
      </c>
      <c r="M76" s="47">
        <f>C14*D14</f>
        <v>0</v>
      </c>
      <c r="N76" s="44">
        <f>C14*D14</f>
        <v>0</v>
      </c>
    </row>
    <row r="77" spans="1:14" s="13" customFormat="1" ht="18" customHeight="1" thickBot="1">
      <c r="A77" s="10"/>
      <c r="B77" s="15" t="s">
        <v>91</v>
      </c>
      <c r="C77" s="42">
        <v>0</v>
      </c>
      <c r="D77" s="45">
        <f t="shared" ref="D77:N77" si="13">D41</f>
        <v>0</v>
      </c>
      <c r="E77" s="46">
        <f t="shared" si="13"/>
        <v>0</v>
      </c>
      <c r="F77" s="45">
        <f t="shared" si="13"/>
        <v>0</v>
      </c>
      <c r="G77" s="46">
        <f t="shared" si="13"/>
        <v>0</v>
      </c>
      <c r="H77" s="45">
        <f t="shared" si="13"/>
        <v>0</v>
      </c>
      <c r="I77" s="47">
        <f t="shared" si="13"/>
        <v>0</v>
      </c>
      <c r="J77" s="47">
        <f t="shared" si="13"/>
        <v>0</v>
      </c>
      <c r="K77" s="47">
        <f t="shared" si="13"/>
        <v>0</v>
      </c>
      <c r="L77" s="47">
        <f t="shared" si="13"/>
        <v>0</v>
      </c>
      <c r="M77" s="47">
        <f t="shared" si="13"/>
        <v>0</v>
      </c>
      <c r="N77" s="44">
        <f t="shared" si="13"/>
        <v>0</v>
      </c>
    </row>
    <row r="78" spans="1:14" s="13" customFormat="1" ht="18" customHeight="1" thickTop="1" thickBot="1">
      <c r="A78" s="10"/>
      <c r="B78" s="116" t="s">
        <v>92</v>
      </c>
      <c r="C78" s="42">
        <f>C69-C70-C71-C72-C73-C74-C75-C76</f>
        <v>5461.5087719298244</v>
      </c>
      <c r="D78" s="49">
        <f t="shared" ref="D78:N78" si="14">D69-D70-D71-D72-D73-D74-D75-D76+D77</f>
        <v>-38.792000000000542</v>
      </c>
      <c r="E78" s="50">
        <f t="shared" si="14"/>
        <v>6967.8888000000024</v>
      </c>
      <c r="F78" s="51">
        <f t="shared" si="14"/>
        <v>8019.161232000004</v>
      </c>
      <c r="G78" s="50">
        <f t="shared" si="14"/>
        <v>8867.6118044800041</v>
      </c>
      <c r="H78" s="51">
        <f t="shared" si="14"/>
        <v>10271.645457107206</v>
      </c>
      <c r="I78" s="52">
        <f t="shared" si="14"/>
        <v>11199.449093675787</v>
      </c>
      <c r="J78" s="52">
        <f t="shared" si="14"/>
        <v>12198.453021169847</v>
      </c>
      <c r="K78" s="52">
        <f t="shared" si="14"/>
        <v>12924.353262863437</v>
      </c>
      <c r="L78" s="52">
        <f t="shared" si="14"/>
        <v>14121.101523892514</v>
      </c>
      <c r="M78" s="52">
        <f t="shared" si="14"/>
        <v>15407.541645803914</v>
      </c>
      <c r="N78" s="44">
        <f t="shared" si="14"/>
        <v>17531.648977468227</v>
      </c>
    </row>
    <row r="79" spans="1:14" s="13" customFormat="1" ht="18" customHeight="1" thickTop="1">
      <c r="A79" s="10"/>
      <c r="B79" s="15" t="s">
        <v>93</v>
      </c>
      <c r="C79" s="42">
        <f t="shared" ref="C79:N79" si="15">C76</f>
        <v>0</v>
      </c>
      <c r="D79" s="45">
        <f t="shared" si="15"/>
        <v>0</v>
      </c>
      <c r="E79" s="46">
        <f t="shared" si="15"/>
        <v>0</v>
      </c>
      <c r="F79" s="45">
        <f t="shared" si="15"/>
        <v>0</v>
      </c>
      <c r="G79" s="46">
        <f t="shared" si="15"/>
        <v>0</v>
      </c>
      <c r="H79" s="45">
        <f t="shared" si="15"/>
        <v>0</v>
      </c>
      <c r="I79" s="47">
        <f t="shared" si="15"/>
        <v>0</v>
      </c>
      <c r="J79" s="47">
        <f t="shared" si="15"/>
        <v>0</v>
      </c>
      <c r="K79" s="47">
        <f t="shared" si="15"/>
        <v>0</v>
      </c>
      <c r="L79" s="47">
        <f t="shared" si="15"/>
        <v>0</v>
      </c>
      <c r="M79" s="47">
        <f t="shared" si="15"/>
        <v>0</v>
      </c>
      <c r="N79" s="44">
        <f t="shared" si="15"/>
        <v>0</v>
      </c>
    </row>
    <row r="80" spans="1:14" s="13" customFormat="1" ht="18" customHeight="1">
      <c r="A80" s="10"/>
      <c r="B80" s="15" t="s">
        <v>4</v>
      </c>
      <c r="C80" s="42">
        <f>(C61+C62+C63+C64)*(1-D36)</f>
        <v>120</v>
      </c>
      <c r="D80" s="45">
        <f>(D61+D62+D63+D64)*(1-D36)</f>
        <v>541.19999999999993</v>
      </c>
      <c r="E80" s="46">
        <f>(E61+E62+E63+E64)*(1-D36)</f>
        <v>541.19999999999993</v>
      </c>
      <c r="F80" s="45">
        <f>(F61+F62+F63+F64)*(1-D36)</f>
        <v>541.19999999999993</v>
      </c>
      <c r="G80" s="46">
        <f>(G61+G62+G63+G64)*(1-D36)</f>
        <v>541.19999999999993</v>
      </c>
      <c r="H80" s="45">
        <f>(H61+H62+H63+H64)*(1-D36)</f>
        <v>503.4</v>
      </c>
      <c r="I80" s="47">
        <f>(I61+I62+I63+I64)*(1-D36)</f>
        <v>465.59999999999997</v>
      </c>
      <c r="J80" s="47">
        <f>(J61+J62+J63+J64)*(1-D36)</f>
        <v>427.8</v>
      </c>
      <c r="K80" s="47">
        <f>(K61+K62+K63+K64)*(1-D36)</f>
        <v>390</v>
      </c>
      <c r="L80" s="47">
        <f>(L61+L62+L63+L64)*(1-D36)</f>
        <v>314.39999999999998</v>
      </c>
      <c r="M80" s="47">
        <f>(M61+M62+M63+M64)*(1-D36)</f>
        <v>238.79999999999998</v>
      </c>
      <c r="N80" s="44">
        <f>(N61+N62+N63+N64)*(1-D36)</f>
        <v>122.39999999999999</v>
      </c>
    </row>
    <row r="81" spans="1:15" s="13" customFormat="1" ht="18" customHeight="1" thickBot="1">
      <c r="A81" s="10"/>
      <c r="B81" s="15" t="s">
        <v>5</v>
      </c>
      <c r="C81" s="42">
        <f>C72</f>
        <v>0</v>
      </c>
      <c r="D81" s="45">
        <f t="shared" ref="D81:N81" si="16">D72+D73+D74+D75</f>
        <v>0</v>
      </c>
      <c r="E81" s="46">
        <f t="shared" si="16"/>
        <v>0</v>
      </c>
      <c r="F81" s="45">
        <f t="shared" si="16"/>
        <v>0</v>
      </c>
      <c r="G81" s="46">
        <f t="shared" si="16"/>
        <v>350</v>
      </c>
      <c r="H81" s="45">
        <f t="shared" si="16"/>
        <v>350</v>
      </c>
      <c r="I81" s="47">
        <f t="shared" si="16"/>
        <v>350</v>
      </c>
      <c r="J81" s="47">
        <f t="shared" si="16"/>
        <v>350</v>
      </c>
      <c r="K81" s="47">
        <f t="shared" si="16"/>
        <v>700</v>
      </c>
      <c r="L81" s="47">
        <f t="shared" si="16"/>
        <v>700</v>
      </c>
      <c r="M81" s="47">
        <f t="shared" si="16"/>
        <v>700</v>
      </c>
      <c r="N81" s="44">
        <f t="shared" si="16"/>
        <v>0</v>
      </c>
    </row>
    <row r="82" spans="1:15" s="13" customFormat="1" ht="18" customHeight="1" thickTop="1" thickBot="1">
      <c r="A82" s="10"/>
      <c r="B82" s="15" t="s">
        <v>6</v>
      </c>
      <c r="C82" s="43">
        <f t="shared" ref="C82:N82" si="17">C78+C79+C80+C81</f>
        <v>5581.5087719298244</v>
      </c>
      <c r="D82" s="49">
        <f t="shared" si="17"/>
        <v>502.40799999999939</v>
      </c>
      <c r="E82" s="50">
        <f t="shared" si="17"/>
        <v>7509.0888000000023</v>
      </c>
      <c r="F82" s="51">
        <f t="shared" si="17"/>
        <v>8560.3612320000047</v>
      </c>
      <c r="G82" s="50">
        <f t="shared" si="17"/>
        <v>9758.8118044800049</v>
      </c>
      <c r="H82" s="51">
        <f t="shared" si="17"/>
        <v>11125.045457107206</v>
      </c>
      <c r="I82" s="52">
        <f t="shared" si="17"/>
        <v>12015.049093675787</v>
      </c>
      <c r="J82" s="52">
        <f t="shared" si="17"/>
        <v>12976.253021169847</v>
      </c>
      <c r="K82" s="52">
        <f t="shared" si="17"/>
        <v>14014.353262863437</v>
      </c>
      <c r="L82" s="52">
        <f t="shared" si="17"/>
        <v>15135.501523892513</v>
      </c>
      <c r="M82" s="50">
        <f t="shared" si="17"/>
        <v>16346.341645803914</v>
      </c>
      <c r="N82" s="44">
        <f t="shared" si="17"/>
        <v>17654.048977468228</v>
      </c>
    </row>
    <row r="83" spans="1:15" s="13" customFormat="1" ht="18" customHeight="1" thickTop="1">
      <c r="A83" s="10"/>
      <c r="B83" s="15" t="s">
        <v>94</v>
      </c>
      <c r="C83" s="26"/>
      <c r="D83" s="26"/>
      <c r="E83" s="26"/>
      <c r="F83" s="26"/>
      <c r="G83" s="26"/>
      <c r="H83" s="26"/>
      <c r="I83" s="26"/>
      <c r="J83" s="26"/>
      <c r="K83" s="26"/>
      <c r="L83" s="26"/>
      <c r="M83" s="85">
        <f>N78/(N100-N25)</f>
        <v>-219145.61221835282</v>
      </c>
      <c r="N83" s="26"/>
    </row>
    <row r="84" spans="1:15" s="13" customFormat="1" ht="18" customHeight="1" thickBot="1">
      <c r="A84" s="10"/>
      <c r="B84" s="15" t="s">
        <v>95</v>
      </c>
      <c r="C84" s="26"/>
      <c r="D84" s="26"/>
      <c r="E84" s="26"/>
      <c r="F84" s="26"/>
      <c r="G84" s="26"/>
      <c r="H84" s="26"/>
      <c r="I84" s="26"/>
      <c r="J84" s="26"/>
      <c r="K84" s="26"/>
      <c r="L84" s="26"/>
      <c r="M84" s="48">
        <f>M83+SUM(N89:N92)</f>
        <v>-217445.61221835282</v>
      </c>
      <c r="N84" s="26"/>
    </row>
    <row r="85" spans="1:15" s="13" customFormat="1" ht="18" customHeight="1">
      <c r="A85" s="10"/>
      <c r="B85" s="15"/>
      <c r="C85" s="12"/>
      <c r="D85" s="12"/>
      <c r="E85" s="12"/>
      <c r="F85" s="12"/>
      <c r="G85" s="12"/>
      <c r="H85" s="12"/>
      <c r="I85" s="12"/>
      <c r="J85" s="12"/>
      <c r="K85" s="12"/>
      <c r="L85" s="12"/>
      <c r="M85" s="12"/>
      <c r="N85" s="12"/>
    </row>
    <row r="86" spans="1:15" s="13" customFormat="1" ht="18" customHeight="1" thickBot="1">
      <c r="A86" s="10"/>
      <c r="B86" s="15"/>
      <c r="C86" s="12"/>
      <c r="D86" s="24"/>
      <c r="E86" s="19"/>
      <c r="F86" s="19"/>
      <c r="G86" s="17" t="s">
        <v>96</v>
      </c>
      <c r="H86" s="22"/>
      <c r="I86" s="17"/>
      <c r="J86" s="19"/>
      <c r="K86" s="19"/>
      <c r="L86" s="19"/>
      <c r="M86" s="19"/>
      <c r="N86" s="19"/>
    </row>
    <row r="87" spans="1:15" s="13" customFormat="1" ht="18" customHeight="1" thickTop="1">
      <c r="A87" s="10"/>
      <c r="B87" s="15"/>
      <c r="C87" s="41" t="s">
        <v>72</v>
      </c>
      <c r="D87" s="25" t="s">
        <v>73</v>
      </c>
      <c r="E87" s="12"/>
      <c r="F87" s="25"/>
      <c r="G87" s="12"/>
      <c r="H87" s="12"/>
      <c r="I87" s="12"/>
      <c r="J87" s="12"/>
      <c r="K87" s="12"/>
      <c r="L87" s="12"/>
      <c r="M87" s="12"/>
      <c r="N87" s="12"/>
    </row>
    <row r="88" spans="1:15" s="13" customFormat="1" ht="18" customHeight="1">
      <c r="A88" s="10"/>
      <c r="B88" s="80"/>
      <c r="C88" s="84" t="s">
        <v>74</v>
      </c>
      <c r="D88" s="83">
        <v>1</v>
      </c>
      <c r="E88" s="81">
        <v>2</v>
      </c>
      <c r="F88" s="81">
        <v>3</v>
      </c>
      <c r="G88" s="81">
        <v>4</v>
      </c>
      <c r="H88" s="81">
        <v>5</v>
      </c>
      <c r="I88" s="81">
        <v>6</v>
      </c>
      <c r="J88" s="81">
        <v>7</v>
      </c>
      <c r="K88" s="81">
        <v>8</v>
      </c>
      <c r="L88" s="81">
        <v>9</v>
      </c>
      <c r="M88" s="81">
        <v>10</v>
      </c>
      <c r="N88" s="82" t="s">
        <v>75</v>
      </c>
      <c r="O88" s="79"/>
    </row>
    <row r="89" spans="1:15" s="13" customFormat="1" ht="18" customHeight="1">
      <c r="A89" s="10"/>
      <c r="B89" s="15" t="s">
        <v>30</v>
      </c>
      <c r="C89" s="86">
        <f>I5</f>
        <v>1800</v>
      </c>
      <c r="D89" s="96">
        <f>C15</f>
        <v>1700</v>
      </c>
      <c r="E89" s="97">
        <f t="shared" ref="E89:N92" si="18">D89-D72</f>
        <v>1700</v>
      </c>
      <c r="F89" s="97">
        <f t="shared" si="18"/>
        <v>1700</v>
      </c>
      <c r="G89" s="97">
        <f t="shared" si="18"/>
        <v>1700</v>
      </c>
      <c r="H89" s="97">
        <f t="shared" si="18"/>
        <v>1700</v>
      </c>
      <c r="I89" s="97">
        <f t="shared" si="18"/>
        <v>1700</v>
      </c>
      <c r="J89" s="97">
        <f t="shared" si="18"/>
        <v>1700</v>
      </c>
      <c r="K89" s="97">
        <f t="shared" si="18"/>
        <v>1700</v>
      </c>
      <c r="L89" s="97">
        <f t="shared" si="18"/>
        <v>1700</v>
      </c>
      <c r="M89" s="97">
        <f t="shared" si="18"/>
        <v>1700</v>
      </c>
      <c r="N89" s="90">
        <f t="shared" si="18"/>
        <v>1700</v>
      </c>
      <c r="O89" s="79"/>
    </row>
    <row r="90" spans="1:15" s="13" customFormat="1" ht="18" customHeight="1">
      <c r="A90" s="10"/>
      <c r="B90" s="15" t="s">
        <v>31</v>
      </c>
      <c r="C90" s="86">
        <v>0</v>
      </c>
      <c r="D90" s="96">
        <f>C16</f>
        <v>3500</v>
      </c>
      <c r="E90" s="97">
        <f t="shared" si="18"/>
        <v>3500</v>
      </c>
      <c r="F90" s="97">
        <f t="shared" si="18"/>
        <v>3500</v>
      </c>
      <c r="G90" s="97">
        <f t="shared" si="18"/>
        <v>3500</v>
      </c>
      <c r="H90" s="97">
        <f t="shared" si="18"/>
        <v>3150</v>
      </c>
      <c r="I90" s="97">
        <f t="shared" si="18"/>
        <v>2800</v>
      </c>
      <c r="J90" s="97">
        <f t="shared" si="18"/>
        <v>2450</v>
      </c>
      <c r="K90" s="97">
        <f t="shared" si="18"/>
        <v>2100</v>
      </c>
      <c r="L90" s="97">
        <f t="shared" si="18"/>
        <v>1400</v>
      </c>
      <c r="M90" s="97">
        <f t="shared" si="18"/>
        <v>700</v>
      </c>
      <c r="N90" s="90">
        <f t="shared" si="18"/>
        <v>0</v>
      </c>
      <c r="O90" s="79"/>
    </row>
    <row r="91" spans="1:15" s="13" customFormat="1" ht="18" customHeight="1">
      <c r="A91" s="10"/>
      <c r="B91" s="15" t="s">
        <v>32</v>
      </c>
      <c r="C91" s="86">
        <v>0</v>
      </c>
      <c r="D91" s="96">
        <f>C17</f>
        <v>0</v>
      </c>
      <c r="E91" s="97">
        <f t="shared" si="18"/>
        <v>0</v>
      </c>
      <c r="F91" s="97">
        <f t="shared" si="18"/>
        <v>0</v>
      </c>
      <c r="G91" s="97">
        <f t="shared" si="18"/>
        <v>0</v>
      </c>
      <c r="H91" s="97">
        <f t="shared" si="18"/>
        <v>0</v>
      </c>
      <c r="I91" s="97">
        <f t="shared" si="18"/>
        <v>0</v>
      </c>
      <c r="J91" s="97">
        <f t="shared" si="18"/>
        <v>0</v>
      </c>
      <c r="K91" s="97">
        <f t="shared" si="18"/>
        <v>0</v>
      </c>
      <c r="L91" s="97">
        <f t="shared" si="18"/>
        <v>0</v>
      </c>
      <c r="M91" s="97">
        <f t="shared" si="18"/>
        <v>0</v>
      </c>
      <c r="N91" s="90">
        <f t="shared" si="18"/>
        <v>0</v>
      </c>
      <c r="O91" s="79"/>
    </row>
    <row r="92" spans="1:15" s="13" customFormat="1" ht="18" customHeight="1">
      <c r="A92" s="10"/>
      <c r="B92" s="15" t="s">
        <v>33</v>
      </c>
      <c r="C92" s="86">
        <v>0</v>
      </c>
      <c r="D92" s="96">
        <f>C18</f>
        <v>0</v>
      </c>
      <c r="E92" s="97">
        <f t="shared" si="18"/>
        <v>0</v>
      </c>
      <c r="F92" s="97">
        <f t="shared" si="18"/>
        <v>0</v>
      </c>
      <c r="G92" s="97">
        <f t="shared" si="18"/>
        <v>0</v>
      </c>
      <c r="H92" s="97">
        <f t="shared" si="18"/>
        <v>0</v>
      </c>
      <c r="I92" s="97">
        <f t="shared" si="18"/>
        <v>0</v>
      </c>
      <c r="J92" s="97">
        <f t="shared" si="18"/>
        <v>0</v>
      </c>
      <c r="K92" s="97">
        <f t="shared" si="18"/>
        <v>0</v>
      </c>
      <c r="L92" s="97">
        <f t="shared" si="18"/>
        <v>0</v>
      </c>
      <c r="M92" s="97">
        <f t="shared" si="18"/>
        <v>0</v>
      </c>
      <c r="N92" s="90">
        <f t="shared" si="18"/>
        <v>0</v>
      </c>
      <c r="O92" s="79"/>
    </row>
    <row r="93" spans="1:15" s="13" customFormat="1" ht="25.5" customHeight="1">
      <c r="A93" s="10"/>
      <c r="B93" s="116" t="s">
        <v>97</v>
      </c>
      <c r="C93" s="86">
        <v>0</v>
      </c>
      <c r="D93" s="96">
        <f>C14</f>
        <v>0</v>
      </c>
      <c r="E93" s="97">
        <f t="shared" ref="E93:N93" si="19">D93</f>
        <v>0</v>
      </c>
      <c r="F93" s="97">
        <f t="shared" si="19"/>
        <v>0</v>
      </c>
      <c r="G93" s="97">
        <f t="shared" si="19"/>
        <v>0</v>
      </c>
      <c r="H93" s="97">
        <f t="shared" si="19"/>
        <v>0</v>
      </c>
      <c r="I93" s="97">
        <f t="shared" si="19"/>
        <v>0</v>
      </c>
      <c r="J93" s="97">
        <f t="shared" si="19"/>
        <v>0</v>
      </c>
      <c r="K93" s="97">
        <f t="shared" si="19"/>
        <v>0</v>
      </c>
      <c r="L93" s="97">
        <f t="shared" si="19"/>
        <v>0</v>
      </c>
      <c r="M93" s="97">
        <f t="shared" si="19"/>
        <v>0</v>
      </c>
      <c r="N93" s="90">
        <f t="shared" si="19"/>
        <v>0</v>
      </c>
      <c r="O93" s="79"/>
    </row>
    <row r="94" spans="1:15" s="13" customFormat="1" ht="18" customHeight="1" thickBot="1">
      <c r="A94" s="10"/>
      <c r="B94" s="15" t="s">
        <v>27</v>
      </c>
      <c r="C94" s="86">
        <f>D6*D5</f>
        <v>4401.8999999999996</v>
      </c>
      <c r="D94" s="96">
        <f>C13</f>
        <v>1000</v>
      </c>
      <c r="E94" s="97">
        <f t="shared" ref="E94:N94" si="20">D94+D67</f>
        <v>1068.9279999999997</v>
      </c>
      <c r="F94" s="97">
        <f t="shared" si="20"/>
        <v>7904.2576000000017</v>
      </c>
      <c r="G94" s="97">
        <f t="shared" si="20"/>
        <v>15772.301344000005</v>
      </c>
      <c r="H94" s="97">
        <f t="shared" si="20"/>
        <v>24817.639212160007</v>
      </c>
      <c r="I94" s="97">
        <f t="shared" si="20"/>
        <v>35242.892381862417</v>
      </c>
      <c r="J94" s="97">
        <f t="shared" si="20"/>
        <v>46580.23780514102</v>
      </c>
      <c r="K94" s="97">
        <f t="shared" si="20"/>
        <v>58899.61886228191</v>
      </c>
      <c r="L94" s="97">
        <f t="shared" si="20"/>
        <v>72276.574403994076</v>
      </c>
      <c r="M94" s="97">
        <f t="shared" si="20"/>
        <v>86830.486389043217</v>
      </c>
      <c r="N94" s="90">
        <f t="shared" si="20"/>
        <v>102649.46333289628</v>
      </c>
      <c r="O94" s="79"/>
    </row>
    <row r="95" spans="1:15" s="13" customFormat="1" ht="18" customHeight="1" thickTop="1" thickBot="1">
      <c r="A95" s="10"/>
      <c r="B95" s="15" t="s">
        <v>7</v>
      </c>
      <c r="C95" s="87">
        <f t="shared" ref="C95:N95" si="21">(C89+C90+C91+C92)/C94</f>
        <v>0.40891433244735231</v>
      </c>
      <c r="D95" s="104">
        <f t="shared" si="21"/>
        <v>5.2</v>
      </c>
      <c r="E95" s="105">
        <f t="shared" si="21"/>
        <v>4.8646868638486422</v>
      </c>
      <c r="F95" s="105">
        <f t="shared" si="21"/>
        <v>0.65787329603225464</v>
      </c>
      <c r="G95" s="105">
        <f t="shared" si="21"/>
        <v>0.32969190016003275</v>
      </c>
      <c r="H95" s="105">
        <f t="shared" si="21"/>
        <v>0.19542551805748004</v>
      </c>
      <c r="I95" s="105">
        <f t="shared" si="21"/>
        <v>0.1276853202410794</v>
      </c>
      <c r="J95" s="105">
        <f t="shared" si="21"/>
        <v>8.909357692334427E-2</v>
      </c>
      <c r="K95" s="105">
        <f t="shared" si="21"/>
        <v>6.4516546514249873E-2</v>
      </c>
      <c r="L95" s="105">
        <f t="shared" si="21"/>
        <v>4.2890798651750862E-2</v>
      </c>
      <c r="M95" s="105">
        <f t="shared" si="21"/>
        <v>2.7640061685786504E-2</v>
      </c>
      <c r="N95" s="91">
        <f t="shared" si="21"/>
        <v>1.6561216637702554E-2</v>
      </c>
      <c r="O95" s="79"/>
    </row>
    <row r="96" spans="1:15" s="13" customFormat="1" ht="18" customHeight="1" thickTop="1">
      <c r="A96" s="10"/>
      <c r="B96" s="15" t="s">
        <v>8</v>
      </c>
      <c r="C96" s="87">
        <f t="shared" ref="C96:N96" si="22">(C89+C90+C91+C92)/(C89+C90+C91+C92+C93+C94)</f>
        <v>0.29023363807865332</v>
      </c>
      <c r="D96" s="98">
        <f t="shared" si="22"/>
        <v>0.83870967741935487</v>
      </c>
      <c r="E96" s="99">
        <f t="shared" si="22"/>
        <v>0.82948791244691278</v>
      </c>
      <c r="F96" s="99">
        <f t="shared" si="22"/>
        <v>0.39681759613760947</v>
      </c>
      <c r="G96" s="99">
        <f t="shared" si="22"/>
        <v>0.24794608444283464</v>
      </c>
      <c r="H96" s="99">
        <f t="shared" si="22"/>
        <v>0.16347778686792541</v>
      </c>
      <c r="I96" s="99">
        <f t="shared" si="22"/>
        <v>0.11322779320545071</v>
      </c>
      <c r="J96" s="99">
        <f t="shared" si="22"/>
        <v>8.1805254214271345E-2</v>
      </c>
      <c r="K96" s="99">
        <f t="shared" si="22"/>
        <v>6.0606429017480978E-2</v>
      </c>
      <c r="L96" s="99">
        <f t="shared" si="22"/>
        <v>4.1126835817518081E-2</v>
      </c>
      <c r="M96" s="99">
        <f t="shared" si="22"/>
        <v>2.6896636980505137E-2</v>
      </c>
      <c r="N96" s="92">
        <f t="shared" si="22"/>
        <v>1.6291411049970134E-2</v>
      </c>
      <c r="O96" s="79"/>
    </row>
    <row r="97" spans="1:15" s="13" customFormat="1" ht="18" customHeight="1">
      <c r="A97" s="10"/>
      <c r="B97" s="15" t="s">
        <v>9</v>
      </c>
      <c r="C97" s="87">
        <f t="shared" ref="C97:N97" si="23">C93/(C89+C90+C91+C92+C93+C94)</f>
        <v>0</v>
      </c>
      <c r="D97" s="98">
        <f t="shared" si="23"/>
        <v>0</v>
      </c>
      <c r="E97" s="99">
        <f t="shared" si="23"/>
        <v>0</v>
      </c>
      <c r="F97" s="99">
        <f t="shared" si="23"/>
        <v>0</v>
      </c>
      <c r="G97" s="99">
        <f t="shared" si="23"/>
        <v>0</v>
      </c>
      <c r="H97" s="99">
        <f t="shared" si="23"/>
        <v>0</v>
      </c>
      <c r="I97" s="99">
        <f t="shared" si="23"/>
        <v>0</v>
      </c>
      <c r="J97" s="99">
        <f t="shared" si="23"/>
        <v>0</v>
      </c>
      <c r="K97" s="99">
        <f t="shared" si="23"/>
        <v>0</v>
      </c>
      <c r="L97" s="99">
        <f t="shared" si="23"/>
        <v>0</v>
      </c>
      <c r="M97" s="99">
        <f t="shared" si="23"/>
        <v>0</v>
      </c>
      <c r="N97" s="92">
        <f t="shared" si="23"/>
        <v>0</v>
      </c>
      <c r="O97" s="79"/>
    </row>
    <row r="98" spans="1:15" s="13" customFormat="1" ht="18" customHeight="1" thickBot="1">
      <c r="A98" s="10"/>
      <c r="B98" s="15"/>
      <c r="C98" s="88"/>
      <c r="D98" s="100"/>
      <c r="E98" s="101"/>
      <c r="F98" s="101"/>
      <c r="G98" s="101"/>
      <c r="H98" s="101"/>
      <c r="I98" s="101"/>
      <c r="J98" s="101"/>
      <c r="K98" s="101"/>
      <c r="L98" s="101"/>
      <c r="M98" s="101"/>
      <c r="N98" s="93"/>
      <c r="O98" s="79"/>
    </row>
    <row r="99" spans="1:15" s="13" customFormat="1" ht="18" customHeight="1" thickTop="1" thickBot="1">
      <c r="A99" s="10"/>
      <c r="B99" s="15" t="s">
        <v>10</v>
      </c>
      <c r="C99" s="88">
        <f>H36</f>
        <v>1.05</v>
      </c>
      <c r="D99" s="106">
        <f>(C99/(1+(1-D36)*C95))*(1+(1-D36)*D95)</f>
        <v>3.4737261533409955</v>
      </c>
      <c r="E99" s="107">
        <f>(C99/(1+(1-D36)*C95))*(1+(1-D36)*E95)</f>
        <v>3.3040971226699618</v>
      </c>
      <c r="F99" s="107">
        <f>(C99/(1+(1-D36)*C95))*(1+(1-D36)*F95)</f>
        <v>1.1759439703272152</v>
      </c>
      <c r="G99" s="107">
        <f>(C99/(1+(1-D36)*C95))*(1+(1-D36)*G95)</f>
        <v>1.0099227618979008</v>
      </c>
      <c r="H99" s="107">
        <f>(C99/(1+(1-D36)*C95))*(1+(1-D36)*H95)</f>
        <v>0.94199975563225347</v>
      </c>
      <c r="I99" s="107">
        <f>(C99/(1+(1-D36)*C95))*(1+(1-D36)*I95)</f>
        <v>0.90773117843021611</v>
      </c>
      <c r="J99" s="107">
        <f>(C99/(1+(1-D36)*C95))*(1+(1-D36)*J95)</f>
        <v>0.88820829278955993</v>
      </c>
      <c r="K99" s="107">
        <f>(C99/(1+(1-D36)*C95))*(1+(1-D36)*K95)</f>
        <v>0.87577520444438584</v>
      </c>
      <c r="L99" s="107">
        <f>(C99/(1+(1-D36)*C95))*(1+(1-D36)*L95)</f>
        <v>0.86483511814309644</v>
      </c>
      <c r="M99" s="107">
        <f>(C99/(1+(1-D36)*C95))*(1+(1-D36)*M95)</f>
        <v>0.85712003796983494</v>
      </c>
      <c r="N99" s="94">
        <f>(C99/(1+(1-D36)*C95))*(1+(1-D36)*N95)</f>
        <v>0.85151544469910578</v>
      </c>
      <c r="O99" s="79"/>
    </row>
    <row r="100" spans="1:15" s="13" customFormat="1" ht="18" customHeight="1" thickTop="1">
      <c r="A100" s="10"/>
      <c r="B100" s="116" t="s">
        <v>98</v>
      </c>
      <c r="C100" s="87">
        <f t="shared" ref="C100:N100" si="24">$C35+C99*$G35</f>
        <v>0</v>
      </c>
      <c r="D100" s="98">
        <f t="shared" si="24"/>
        <v>0</v>
      </c>
      <c r="E100" s="99">
        <f t="shared" si="24"/>
        <v>0</v>
      </c>
      <c r="F100" s="99">
        <f t="shared" si="24"/>
        <v>0</v>
      </c>
      <c r="G100" s="99">
        <f t="shared" si="24"/>
        <v>0</v>
      </c>
      <c r="H100" s="99">
        <f t="shared" si="24"/>
        <v>0</v>
      </c>
      <c r="I100" s="99">
        <f t="shared" si="24"/>
        <v>0</v>
      </c>
      <c r="J100" s="99">
        <f t="shared" si="24"/>
        <v>0</v>
      </c>
      <c r="K100" s="99">
        <f t="shared" si="24"/>
        <v>0</v>
      </c>
      <c r="L100" s="99">
        <f t="shared" si="24"/>
        <v>0</v>
      </c>
      <c r="M100" s="99">
        <f t="shared" si="24"/>
        <v>0</v>
      </c>
      <c r="N100" s="92">
        <f t="shared" si="24"/>
        <v>0</v>
      </c>
      <c r="O100" s="79"/>
    </row>
    <row r="101" spans="1:15" s="13" customFormat="1" ht="18" customHeight="1">
      <c r="A101" s="10"/>
      <c r="B101" s="15" t="s">
        <v>26</v>
      </c>
      <c r="C101" s="87">
        <f>I53</f>
        <v>0.12</v>
      </c>
      <c r="D101" s="98">
        <f>(D89*D15+D90*D16+D91*D17+D92*D18)/(D89+D90+D91+D92)</f>
        <v>0.17346153846153847</v>
      </c>
      <c r="E101" s="99">
        <f>(E89*D15+E90*D16+E91*D17+E92*D18)/(E89+E90+E91+E92)</f>
        <v>0.17346153846153847</v>
      </c>
      <c r="F101" s="99">
        <f>(F89*D15+F90*D16+F91*D17+F92*D18)/(F89+F90+F91+F92)</f>
        <v>0.17346153846153847</v>
      </c>
      <c r="G101" s="99">
        <f>(G89*D15+G90*D16+G91*D17+G92*D18)/(G89+G90+G91+G92)</f>
        <v>0.17346153846153847</v>
      </c>
      <c r="H101" s="99">
        <f>(H89*D15+H90*D16+H91*D17+H92*D18)/(H89+H90+H91+H92)</f>
        <v>0.17298969072164949</v>
      </c>
      <c r="I101" s="99">
        <f>(I89*D15+I90*D16+I91*D17+I92*D18)/(I89+I90+I91+I92)</f>
        <v>0.17244444444444446</v>
      </c>
      <c r="J101" s="99">
        <f>(J89*D15+J90*D16+J91*D17+J92*D18)/(J89+J90+J91+J92)</f>
        <v>0.17180722891566266</v>
      </c>
      <c r="K101" s="99">
        <f>(K89*D15+K90*D16+K91*D17+K92*D18)/(K89+K90+K91+K92)</f>
        <v>0.17105263157894737</v>
      </c>
      <c r="L101" s="99">
        <f>(L89*D15+L90*D16+L91*D17+L92*D18)/(L89+L90+L91+L92)</f>
        <v>0.16903225806451613</v>
      </c>
      <c r="M101" s="99">
        <f>(M89*D15+M90*D16+M91*D17+M92*D18)/(M89+M90+M91+M92)</f>
        <v>0.16583333333333333</v>
      </c>
      <c r="N101" s="92">
        <f>(N89*F19+N90*F19+N91*F19+N92*F19)/(N89+N90+N91+N92)</f>
        <v>0.12</v>
      </c>
      <c r="O101" s="79"/>
    </row>
    <row r="102" spans="1:15" s="13" customFormat="1" ht="18" customHeight="1" thickBot="1">
      <c r="A102" s="10"/>
      <c r="B102" s="15" t="s">
        <v>11</v>
      </c>
      <c r="C102" s="89">
        <f>C100*(1-C96-C97)+C101*(1-D36)*C96+C97*D14</f>
        <v>2.0896821941663039E-2</v>
      </c>
      <c r="D102" s="102">
        <f>D100*(1-D96-D97)+D101*(1-D36)*D96+D97*D14</f>
        <v>8.7290322580645174E-2</v>
      </c>
      <c r="E102" s="103">
        <f>E100*(1-E96-E97)+E101*(1-D36)*E96+E97*D14</f>
        <v>8.6330549656974842E-2</v>
      </c>
      <c r="F102" s="103">
        <f>F100*(1-F96-F97)+F101*(1-D36)*F96+F97*D14</f>
        <v>4.1299554428783511E-2</v>
      </c>
      <c r="G102" s="103">
        <f>G100*(1-G96-G97)+G101*(1-D36)*G96+G97*D14</f>
        <v>2.5805465557781175E-2</v>
      </c>
      <c r="H102" s="103">
        <f>H100*(1-H96-H97)+H101*(1-D36)*H96+H97*D14</f>
        <v>1.6967983074085289E-2</v>
      </c>
      <c r="I102" s="103">
        <f>I100*(1-I96-I97)+I101*(1-D36)*I96+I97*D14</f>
        <v>1.1715302336990632E-2</v>
      </c>
      <c r="J102" s="103">
        <f>J100*(1-J96-J97)+J101*(1-D36)*J96+J97*D14</f>
        <v>8.4328404223771771E-3</v>
      </c>
      <c r="K102" s="103">
        <f>K100*(1-K96-K97)+K101*(1-D36)*K96+K97*D14</f>
        <v>6.2201335044256793E-3</v>
      </c>
      <c r="L102" s="103">
        <f>L100*(1-L96-L97)+L101*(1-D36)*L96+L97*D14</f>
        <v>4.171057155170221E-3</v>
      </c>
      <c r="M102" s="103">
        <f>M100*(1-M96-M97)+M101*(1-D36)*M96+M97*D14</f>
        <v>2.6762153795602608E-3</v>
      </c>
      <c r="N102" s="95">
        <f>N100*(1-N96-N97)+N101*(1-D36)*N96+N97*D14</f>
        <v>1.1729815955978495E-3</v>
      </c>
      <c r="O102" s="79"/>
    </row>
    <row r="103" spans="1:15" s="13" customFormat="1" ht="18" customHeight="1" thickTop="1">
      <c r="A103" s="10"/>
      <c r="B103" s="15"/>
      <c r="C103" s="19"/>
      <c r="D103" s="19"/>
      <c r="E103" s="19"/>
      <c r="F103" s="19"/>
      <c r="G103" s="19"/>
      <c r="H103" s="19"/>
      <c r="I103" s="19"/>
      <c r="J103" s="19"/>
      <c r="K103" s="19"/>
      <c r="L103" s="19"/>
      <c r="M103" s="19"/>
      <c r="N103" s="19"/>
    </row>
    <row r="104" spans="1:15" s="13" customFormat="1" ht="18" customHeight="1">
      <c r="A104" s="10"/>
      <c r="B104" s="15" t="s">
        <v>99</v>
      </c>
      <c r="C104" s="12"/>
      <c r="D104" s="77">
        <f>(1+D100)</f>
        <v>1</v>
      </c>
      <c r="E104" s="77">
        <f t="shared" ref="E104:M104" si="25">D104*(1+E100)</f>
        <v>1</v>
      </c>
      <c r="F104" s="77">
        <f t="shared" si="25"/>
        <v>1</v>
      </c>
      <c r="G104" s="77">
        <f t="shared" si="25"/>
        <v>1</v>
      </c>
      <c r="H104" s="77">
        <f t="shared" si="25"/>
        <v>1</v>
      </c>
      <c r="I104" s="77">
        <f t="shared" si="25"/>
        <v>1</v>
      </c>
      <c r="J104" s="77">
        <f>I104*(1+J100)</f>
        <v>1</v>
      </c>
      <c r="K104" s="77">
        <f t="shared" si="25"/>
        <v>1</v>
      </c>
      <c r="L104" s="77">
        <f t="shared" si="25"/>
        <v>1</v>
      </c>
      <c r="M104" s="77">
        <f t="shared" si="25"/>
        <v>1</v>
      </c>
      <c r="N104" s="78"/>
      <c r="O104" s="79"/>
    </row>
    <row r="105" spans="1:15" s="13" customFormat="1" ht="18" customHeight="1">
      <c r="A105" s="10"/>
      <c r="B105" s="15" t="s">
        <v>100</v>
      </c>
      <c r="C105" s="12"/>
      <c r="D105" s="77">
        <f>(1+D102)</f>
        <v>1.0872903225806452</v>
      </c>
      <c r="E105" s="77">
        <f t="shared" ref="E105:M105" si="26">D105*(1+E102)</f>
        <v>1.1811566937657418</v>
      </c>
      <c r="F105" s="77">
        <f t="shared" si="26"/>
        <v>1.2299379389288421</v>
      </c>
      <c r="G105" s="77">
        <f t="shared" si="26"/>
        <v>1.2616770600500786</v>
      </c>
      <c r="H105" s="77">
        <f t="shared" si="26"/>
        <v>1.2830851750499699</v>
      </c>
      <c r="I105" s="77">
        <f t="shared" si="26"/>
        <v>1.298116905799791</v>
      </c>
      <c r="J105" s="77">
        <f t="shared" si="26"/>
        <v>1.3090637185159908</v>
      </c>
      <c r="K105" s="77">
        <f t="shared" si="26"/>
        <v>1.3172062696109601</v>
      </c>
      <c r="L105" s="77">
        <f t="shared" si="26"/>
        <v>1.3227004122466561</v>
      </c>
      <c r="M105" s="77">
        <f t="shared" si="26"/>
        <v>1.3262402434324614</v>
      </c>
      <c r="N105" s="78"/>
      <c r="O105" s="79"/>
    </row>
    <row r="106" spans="1:15" s="13" customFormat="1" ht="18" customHeight="1" thickBot="1">
      <c r="A106" s="10"/>
      <c r="B106" s="15"/>
      <c r="C106" s="12"/>
      <c r="D106" s="12"/>
      <c r="E106" s="12"/>
      <c r="F106" s="25"/>
      <c r="G106" s="12"/>
      <c r="H106" s="12"/>
      <c r="I106" s="12"/>
      <c r="J106" s="12"/>
      <c r="K106" s="12"/>
      <c r="L106" s="12"/>
      <c r="M106" s="12"/>
      <c r="N106" s="12"/>
    </row>
    <row r="107" spans="1:15" s="13" customFormat="1" ht="20" customHeight="1" thickTop="1">
      <c r="A107" s="10"/>
      <c r="B107" s="11" t="s">
        <v>101</v>
      </c>
      <c r="C107" s="12"/>
      <c r="D107" s="12"/>
      <c r="E107" s="55"/>
      <c r="F107" s="56"/>
      <c r="G107" s="57" t="s">
        <v>102</v>
      </c>
      <c r="H107" s="58" t="s">
        <v>103</v>
      </c>
      <c r="I107" s="108" t="s">
        <v>104</v>
      </c>
      <c r="J107" s="109"/>
      <c r="K107" s="12"/>
      <c r="L107" s="12"/>
      <c r="M107" s="12"/>
      <c r="N107" s="12"/>
    </row>
    <row r="108" spans="1:15" s="13" customFormat="1" ht="20" customHeight="1">
      <c r="A108" s="10"/>
      <c r="B108" s="15"/>
      <c r="C108" s="12"/>
      <c r="D108" s="12"/>
      <c r="E108" s="59" t="s">
        <v>105</v>
      </c>
      <c r="F108" s="60"/>
      <c r="G108" s="47">
        <f>D78/D104+E78/E104+F78/F104+G78/G104+H78/H104+I78/I104+J78/J104+K78/K104+L78/L104+(M78+M83)/M104</f>
        <v>-119207.19837736008</v>
      </c>
      <c r="H108" s="46">
        <f>C13</f>
        <v>1000</v>
      </c>
      <c r="I108" s="110" t="str">
        <f>IF(G108&gt;H108,"DEN DEAL ANNEHMEN","DEN DEAL ABLEHNEN")</f>
        <v>REJECT THE DEAL</v>
      </c>
      <c r="J108" s="111"/>
      <c r="K108" s="12"/>
      <c r="L108" s="12"/>
      <c r="M108" s="12"/>
      <c r="N108" s="12"/>
    </row>
    <row r="109" spans="1:15" s="13" customFormat="1" ht="20" customHeight="1" thickBot="1">
      <c r="A109" s="10"/>
      <c r="B109" s="15"/>
      <c r="C109" s="12"/>
      <c r="D109" s="12"/>
      <c r="E109" s="61" t="s">
        <v>106</v>
      </c>
      <c r="F109" s="62"/>
      <c r="G109" s="63">
        <f>D82/D105+E82/E105+F82/F105+G82/G105+H82/H105+I82/I105+J82/J105+K82/K105+L82/L105+(M82+M84)/M105</f>
        <v>-80195.589142190831</v>
      </c>
      <c r="H109" s="64">
        <f>SUM(C13:C18)</f>
        <v>6200</v>
      </c>
      <c r="I109" s="112" t="str">
        <f>IF(G109&gt;H109,"DEN DEAL ANNEHMEN","DEN DEAL ABLEHNEN")</f>
        <v>REJECT THE DEAL</v>
      </c>
      <c r="J109" s="113"/>
      <c r="K109" s="12"/>
      <c r="L109" s="12"/>
      <c r="M109" s="12"/>
      <c r="N109" s="12"/>
    </row>
    <row r="110" spans="1:15" s="13" customFormat="1" ht="20" customHeight="1" thickTop="1" thickBot="1">
      <c r="A110" s="10"/>
      <c r="B110" s="15"/>
      <c r="C110" s="12"/>
      <c r="D110" s="12"/>
      <c r="E110" s="16"/>
      <c r="F110" s="16"/>
      <c r="G110" s="27"/>
      <c r="H110" s="12"/>
      <c r="I110" s="12"/>
      <c r="J110" s="12"/>
      <c r="K110" s="12"/>
      <c r="L110" s="12"/>
      <c r="M110" s="12"/>
      <c r="N110" s="12"/>
    </row>
    <row r="111" spans="1:15" s="13" customFormat="1" ht="20" customHeight="1" thickTop="1">
      <c r="A111" s="10"/>
      <c r="B111" s="15"/>
      <c r="C111" s="12"/>
      <c r="D111" s="12"/>
      <c r="E111" s="65" t="s">
        <v>107</v>
      </c>
      <c r="F111" s="56"/>
      <c r="G111" s="66"/>
      <c r="H111" s="12"/>
      <c r="I111" s="12"/>
      <c r="J111" s="12"/>
      <c r="K111" s="12"/>
      <c r="L111" s="12"/>
      <c r="M111" s="12"/>
      <c r="N111" s="12"/>
    </row>
    <row r="112" spans="1:15" s="13" customFormat="1" ht="29.25" customHeight="1">
      <c r="A112" s="10"/>
      <c r="B112" s="15"/>
      <c r="C112" s="12"/>
      <c r="D112" s="12"/>
      <c r="E112" s="126" t="s">
        <v>121</v>
      </c>
      <c r="F112" s="127"/>
      <c r="G112" s="68">
        <f>AVERAGE(D78:M78)</f>
        <v>9993.8413840992725</v>
      </c>
      <c r="H112" s="12"/>
      <c r="I112" s="12"/>
      <c r="J112" s="12"/>
      <c r="K112" s="12"/>
      <c r="L112" s="12"/>
      <c r="M112" s="12"/>
      <c r="N112" s="12"/>
    </row>
    <row r="113" spans="1:14" s="13" customFormat="1" ht="20" customHeight="1">
      <c r="A113" s="10"/>
      <c r="B113" s="15"/>
      <c r="C113" s="12"/>
      <c r="D113" s="12"/>
      <c r="E113" s="67" t="s">
        <v>108</v>
      </c>
      <c r="F113" s="60"/>
      <c r="G113" s="68">
        <f>MAX(D78:M78)</f>
        <v>15407.541645803914</v>
      </c>
      <c r="H113" s="12"/>
      <c r="I113" s="12"/>
      <c r="J113" s="12"/>
      <c r="K113" s="12"/>
      <c r="L113" s="12"/>
      <c r="M113" s="12"/>
      <c r="N113" s="12"/>
    </row>
    <row r="114" spans="1:14" s="13" customFormat="1" ht="20" customHeight="1">
      <c r="A114" s="10"/>
      <c r="B114" s="15"/>
      <c r="C114" s="12"/>
      <c r="D114" s="12"/>
      <c r="E114" s="67" t="s">
        <v>109</v>
      </c>
      <c r="F114" s="60"/>
      <c r="G114" s="68">
        <f>MIN(D78:M78)</f>
        <v>-38.792000000000542</v>
      </c>
      <c r="H114" s="12"/>
      <c r="I114" s="12"/>
      <c r="J114" s="12"/>
      <c r="K114" s="12"/>
      <c r="L114" s="12"/>
      <c r="M114" s="12"/>
      <c r="N114" s="12"/>
    </row>
    <row r="115" spans="1:14" s="13" customFormat="1" ht="25.5" customHeight="1" thickBot="1">
      <c r="A115" s="10"/>
      <c r="B115" s="15"/>
      <c r="C115" s="12"/>
      <c r="D115" s="12"/>
      <c r="E115" s="117" t="s">
        <v>110</v>
      </c>
      <c r="F115" s="118"/>
      <c r="G115" s="70">
        <f>STDEV(D78:M78)</f>
        <v>4425.9233890219803</v>
      </c>
      <c r="H115" s="12"/>
      <c r="I115" s="12"/>
      <c r="J115" s="12"/>
      <c r="K115" s="12"/>
      <c r="L115" s="12"/>
      <c r="M115" s="12"/>
      <c r="N115" s="12"/>
    </row>
    <row r="116" spans="1:14" s="13" customFormat="1" ht="20" customHeight="1" thickTop="1" thickBot="1">
      <c r="A116" s="10"/>
      <c r="B116" s="15"/>
      <c r="C116" s="12"/>
      <c r="D116" s="12"/>
      <c r="E116" s="11"/>
      <c r="F116" s="16"/>
      <c r="G116" s="27"/>
      <c r="H116" s="12"/>
      <c r="I116" s="12"/>
      <c r="J116" s="12"/>
      <c r="K116" s="12"/>
      <c r="L116" s="12"/>
      <c r="M116" s="12"/>
      <c r="N116" s="12"/>
    </row>
    <row r="117" spans="1:14" s="13" customFormat="1" ht="20" customHeight="1" thickTop="1">
      <c r="A117" s="10"/>
      <c r="B117" s="15"/>
      <c r="C117" s="12"/>
      <c r="D117" s="12"/>
      <c r="E117" s="71"/>
      <c r="F117" s="56" t="s">
        <v>111</v>
      </c>
      <c r="G117" s="66"/>
      <c r="H117" s="12"/>
      <c r="I117" s="12"/>
      <c r="J117" s="12"/>
      <c r="K117" s="12"/>
      <c r="L117" s="12"/>
      <c r="M117" s="12"/>
      <c r="N117" s="12"/>
    </row>
    <row r="118" spans="1:14" s="13" customFormat="1" ht="24.75" customHeight="1">
      <c r="A118" s="10"/>
      <c r="B118" s="15"/>
      <c r="C118" s="12"/>
      <c r="D118" s="12"/>
      <c r="E118" s="126" t="s">
        <v>112</v>
      </c>
      <c r="F118" s="127"/>
      <c r="G118" s="72">
        <f>C95</f>
        <v>0.40891433244735231</v>
      </c>
      <c r="H118" s="12"/>
      <c r="I118" s="12"/>
      <c r="J118" s="12"/>
      <c r="K118" s="12"/>
      <c r="L118" s="12"/>
      <c r="M118" s="12"/>
      <c r="N118" s="12"/>
    </row>
    <row r="119" spans="1:14" s="13" customFormat="1" ht="24.75" customHeight="1">
      <c r="A119" s="10"/>
      <c r="B119" s="15"/>
      <c r="C119" s="12"/>
      <c r="D119" s="12"/>
      <c r="E119" s="126" t="s">
        <v>113</v>
      </c>
      <c r="F119" s="127"/>
      <c r="G119" s="72">
        <f>D95</f>
        <v>5.2</v>
      </c>
      <c r="H119" s="12"/>
      <c r="I119" s="12"/>
      <c r="J119" s="12"/>
      <c r="K119" s="12"/>
      <c r="L119" s="12"/>
      <c r="M119" s="12"/>
      <c r="N119" s="12"/>
    </row>
    <row r="120" spans="1:14" s="13" customFormat="1" ht="24.75" customHeight="1">
      <c r="A120" s="10"/>
      <c r="B120" s="15"/>
      <c r="C120" s="12"/>
      <c r="D120" s="12"/>
      <c r="E120" s="126" t="s">
        <v>114</v>
      </c>
      <c r="F120" s="127"/>
      <c r="G120" s="72">
        <f>I95</f>
        <v>0.1276853202410794</v>
      </c>
      <c r="H120" s="12"/>
      <c r="I120" s="12"/>
      <c r="J120" s="12"/>
      <c r="K120" s="12"/>
      <c r="L120" s="12"/>
      <c r="M120" s="12"/>
      <c r="N120" s="12"/>
    </row>
    <row r="121" spans="1:14" s="13" customFormat="1" ht="26.25" customHeight="1" thickBot="1">
      <c r="A121" s="10"/>
      <c r="B121" s="15"/>
      <c r="C121" s="12"/>
      <c r="D121" s="12"/>
      <c r="E121" s="117" t="s">
        <v>115</v>
      </c>
      <c r="F121" s="118"/>
      <c r="G121" s="74">
        <f>N95</f>
        <v>1.6561216637702554E-2</v>
      </c>
      <c r="H121" s="12"/>
      <c r="I121" s="12"/>
      <c r="J121" s="12"/>
      <c r="K121" s="12"/>
      <c r="L121" s="12"/>
      <c r="M121" s="12"/>
      <c r="N121" s="12"/>
    </row>
    <row r="122" spans="1:14" s="13" customFormat="1" ht="20" customHeight="1" thickTop="1" thickBot="1">
      <c r="A122" s="10"/>
      <c r="B122" s="15"/>
      <c r="C122" s="12"/>
      <c r="D122" s="12"/>
      <c r="E122" s="11"/>
      <c r="F122" s="16"/>
      <c r="G122" s="27"/>
      <c r="H122" s="12"/>
      <c r="I122" s="12"/>
      <c r="J122" s="12"/>
      <c r="K122" s="12"/>
      <c r="L122" s="12"/>
      <c r="M122" s="12"/>
      <c r="N122" s="12"/>
    </row>
    <row r="123" spans="1:14" s="13" customFormat="1" ht="20" customHeight="1" thickTop="1">
      <c r="A123" s="10"/>
      <c r="B123" s="15"/>
      <c r="C123" s="12"/>
      <c r="D123" s="12"/>
      <c r="E123" s="71"/>
      <c r="F123" s="56" t="s">
        <v>10</v>
      </c>
      <c r="G123" s="66"/>
      <c r="H123" s="12"/>
      <c r="I123" s="12"/>
      <c r="J123" s="12"/>
      <c r="K123" s="12"/>
      <c r="L123" s="12"/>
      <c r="M123" s="12"/>
      <c r="N123" s="12"/>
    </row>
    <row r="124" spans="1:14" s="13" customFormat="1" ht="20" customHeight="1">
      <c r="A124" s="10"/>
      <c r="B124" s="15"/>
      <c r="C124" s="12"/>
      <c r="D124" s="12"/>
      <c r="E124" s="67" t="s">
        <v>116</v>
      </c>
      <c r="F124" s="54"/>
      <c r="G124" s="75">
        <f>C99</f>
        <v>1.05</v>
      </c>
      <c r="H124" s="12"/>
      <c r="I124" s="12"/>
      <c r="J124" s="12"/>
      <c r="K124" s="12"/>
      <c r="L124" s="12"/>
      <c r="M124" s="12"/>
      <c r="N124" s="12"/>
    </row>
    <row r="125" spans="1:14" s="13" customFormat="1" ht="20" customHeight="1">
      <c r="A125" s="10"/>
      <c r="B125" s="15"/>
      <c r="C125" s="12"/>
      <c r="D125" s="12"/>
      <c r="E125" s="67" t="s">
        <v>117</v>
      </c>
      <c r="F125" s="54"/>
      <c r="G125" s="75">
        <f>D99</f>
        <v>3.4737261533409955</v>
      </c>
      <c r="H125" s="12"/>
      <c r="I125" s="12"/>
      <c r="J125" s="12"/>
      <c r="K125" s="12"/>
      <c r="L125" s="12"/>
      <c r="M125" s="12"/>
      <c r="N125" s="12"/>
    </row>
    <row r="126" spans="1:14" s="13" customFormat="1" ht="20" customHeight="1" thickBot="1">
      <c r="A126" s="10"/>
      <c r="B126" s="15"/>
      <c r="C126" s="12"/>
      <c r="D126" s="12"/>
      <c r="E126" s="69" t="s">
        <v>118</v>
      </c>
      <c r="F126" s="73"/>
      <c r="G126" s="76">
        <f>N99</f>
        <v>0.85151544469910578</v>
      </c>
      <c r="H126" s="12"/>
      <c r="I126" s="12"/>
      <c r="J126" s="12"/>
      <c r="K126" s="12"/>
      <c r="L126" s="12"/>
      <c r="M126" s="12"/>
      <c r="N126" s="12"/>
    </row>
    <row r="127" spans="1:14" ht="14" thickTop="1">
      <c r="A127" s="1"/>
      <c r="B127" s="1"/>
      <c r="C127" s="1"/>
      <c r="D127" s="1"/>
      <c r="E127" s="1"/>
      <c r="F127" s="1"/>
    </row>
    <row r="128" spans="1:14" ht="50" customHeight="1">
      <c r="B128" s="128" t="s">
        <v>119</v>
      </c>
      <c r="C128" s="128"/>
      <c r="D128" s="128"/>
      <c r="E128" s="128"/>
      <c r="F128" s="128"/>
      <c r="G128" s="128"/>
      <c r="H128" s="128"/>
      <c r="I128" s="128"/>
      <c r="J128" s="128"/>
      <c r="K128" s="128"/>
      <c r="L128" s="128"/>
      <c r="M128" s="128"/>
      <c r="N128" s="128"/>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row r="918" spans="1:6" ht="13">
      <c r="A918" s="1"/>
      <c r="B918" s="1"/>
      <c r="C918" s="1"/>
      <c r="D918" s="1"/>
      <c r="E918" s="1"/>
      <c r="F918" s="1"/>
    </row>
    <row r="919" spans="1:6" ht="13">
      <c r="A919" s="1"/>
      <c r="B919" s="1"/>
      <c r="C919" s="1"/>
      <c r="D919" s="1"/>
      <c r="E919" s="1"/>
      <c r="F919" s="1"/>
    </row>
    <row r="920" spans="1:6" ht="13">
      <c r="A920" s="1"/>
      <c r="B920" s="1"/>
      <c r="C920" s="1"/>
      <c r="D920" s="1"/>
      <c r="E920" s="1"/>
      <c r="F920" s="1"/>
    </row>
    <row r="921" spans="1:6" ht="13">
      <c r="A921" s="1"/>
      <c r="B921" s="1"/>
      <c r="C921" s="1"/>
      <c r="D921" s="1"/>
      <c r="E921" s="1"/>
      <c r="F921" s="1"/>
    </row>
    <row r="922" spans="1:6" ht="13">
      <c r="A922" s="1"/>
      <c r="B922" s="1"/>
      <c r="C922" s="1"/>
      <c r="D922" s="1"/>
      <c r="E922" s="1"/>
      <c r="F922" s="1"/>
    </row>
    <row r="923" spans="1:6" ht="13">
      <c r="A923" s="1"/>
      <c r="B923" s="1"/>
      <c r="C923" s="1"/>
      <c r="D923" s="1"/>
      <c r="E923" s="1"/>
      <c r="F923" s="1"/>
    </row>
    <row r="924" spans="1:6" ht="13">
      <c r="A924" s="1"/>
      <c r="B924" s="1"/>
      <c r="C924" s="1"/>
      <c r="D924" s="1"/>
      <c r="E924" s="1"/>
      <c r="F924" s="1"/>
    </row>
    <row r="925" spans="1:6" ht="13">
      <c r="A925" s="1"/>
      <c r="B925" s="1"/>
      <c r="C925" s="1"/>
      <c r="D925" s="1"/>
      <c r="E925" s="1"/>
      <c r="F925" s="1"/>
    </row>
    <row r="926" spans="1:6" ht="13">
      <c r="A926" s="1"/>
      <c r="B926" s="1"/>
      <c r="C926" s="1"/>
      <c r="D926" s="1"/>
      <c r="E926" s="1"/>
      <c r="F926" s="1"/>
    </row>
    <row r="927" spans="1:6" ht="13">
      <c r="A927" s="1"/>
      <c r="B927" s="1"/>
      <c r="C927" s="1"/>
      <c r="D927" s="1"/>
      <c r="E927" s="1"/>
      <c r="F927" s="1"/>
    </row>
    <row r="928" spans="1:6" ht="13">
      <c r="A928" s="1"/>
      <c r="B928" s="1"/>
      <c r="C928" s="1"/>
      <c r="D928" s="1"/>
      <c r="E928" s="1"/>
      <c r="F928" s="1"/>
    </row>
    <row r="929" spans="1:6" ht="13">
      <c r="A929" s="1"/>
      <c r="B929" s="1"/>
      <c r="C929" s="1"/>
      <c r="D929" s="1"/>
      <c r="E929" s="1"/>
      <c r="F929" s="1"/>
    </row>
    <row r="930" spans="1:6" ht="13">
      <c r="A930" s="1"/>
      <c r="B930" s="1"/>
      <c r="C930" s="1"/>
      <c r="D930" s="1"/>
      <c r="E930" s="1"/>
      <c r="F930" s="1"/>
    </row>
    <row r="931" spans="1:6" ht="13">
      <c r="A931" s="1"/>
      <c r="B931" s="1"/>
      <c r="C931" s="1"/>
      <c r="D931" s="1"/>
      <c r="E931" s="1"/>
      <c r="F931" s="1"/>
    </row>
    <row r="932" spans="1:6" ht="13">
      <c r="A932" s="1"/>
      <c r="B932" s="1"/>
      <c r="C932" s="1"/>
      <c r="D932" s="1"/>
      <c r="E932" s="1"/>
      <c r="F932" s="1"/>
    </row>
    <row r="933" spans="1:6" ht="13">
      <c r="A933" s="1"/>
      <c r="B933" s="1"/>
      <c r="C933" s="1"/>
      <c r="D933" s="1"/>
      <c r="E933" s="1"/>
      <c r="F933" s="1"/>
    </row>
    <row r="934" spans="1:6" ht="13">
      <c r="A934" s="1"/>
      <c r="B934" s="1"/>
      <c r="C934" s="1"/>
      <c r="D934" s="1"/>
      <c r="E934" s="1"/>
      <c r="F934" s="1"/>
    </row>
    <row r="935" spans="1:6" ht="13">
      <c r="A935" s="1"/>
      <c r="B935" s="1"/>
      <c r="C935" s="1"/>
      <c r="D935" s="1"/>
      <c r="E935" s="1"/>
      <c r="F935" s="1"/>
    </row>
    <row r="936" spans="1:6" ht="13">
      <c r="A936" s="1"/>
      <c r="B936" s="1"/>
      <c r="C936" s="1"/>
      <c r="D936" s="1"/>
      <c r="E936" s="1"/>
      <c r="F936" s="1"/>
    </row>
    <row r="937" spans="1:6" ht="13">
      <c r="A937" s="1"/>
      <c r="B937" s="1"/>
      <c r="C937" s="1"/>
      <c r="D937" s="1"/>
      <c r="E937" s="1"/>
      <c r="F937" s="1"/>
    </row>
    <row r="938" spans="1:6" ht="13">
      <c r="A938" s="1"/>
      <c r="B938" s="1"/>
      <c r="C938" s="1"/>
      <c r="D938" s="1"/>
      <c r="E938" s="1"/>
      <c r="F938" s="1"/>
    </row>
    <row r="939" spans="1:6" ht="13">
      <c r="A939" s="1"/>
      <c r="B939" s="1"/>
      <c r="C939" s="1"/>
      <c r="D939" s="1"/>
      <c r="E939" s="1"/>
      <c r="F939" s="1"/>
    </row>
    <row r="940" spans="1:6" ht="13">
      <c r="A940" s="1"/>
      <c r="B940" s="1"/>
      <c r="C940" s="1"/>
      <c r="D940" s="1"/>
      <c r="E940" s="1"/>
      <c r="F940" s="1"/>
    </row>
    <row r="941" spans="1:6" ht="13">
      <c r="A941" s="1"/>
      <c r="B941" s="1"/>
      <c r="C941" s="1"/>
      <c r="D941" s="1"/>
      <c r="E941" s="1"/>
      <c r="F941" s="1"/>
    </row>
    <row r="942" spans="1:6" ht="13">
      <c r="A942" s="1"/>
      <c r="B942" s="1"/>
      <c r="C942" s="1"/>
      <c r="D942" s="1"/>
      <c r="E942" s="1"/>
      <c r="F942" s="1"/>
    </row>
    <row r="943" spans="1:6" ht="13">
      <c r="A943" s="1"/>
      <c r="B943" s="1"/>
      <c r="C943" s="1"/>
      <c r="D943" s="1"/>
      <c r="E943" s="1"/>
      <c r="F943" s="1"/>
    </row>
    <row r="944" spans="1:6" ht="13">
      <c r="A944" s="1"/>
      <c r="B944" s="1"/>
      <c r="C944" s="1"/>
      <c r="D944" s="1"/>
      <c r="E944" s="1"/>
      <c r="F944" s="1"/>
    </row>
    <row r="945" spans="1:6" ht="13">
      <c r="A945" s="1"/>
      <c r="B945" s="1"/>
      <c r="C945" s="1"/>
      <c r="D945" s="1"/>
      <c r="E945" s="1"/>
      <c r="F945" s="1"/>
    </row>
    <row r="946" spans="1:6" ht="13">
      <c r="A946" s="1"/>
      <c r="B946" s="1"/>
      <c r="C946" s="1"/>
      <c r="D946" s="1"/>
      <c r="E946" s="1"/>
      <c r="F946" s="1"/>
    </row>
    <row r="947" spans="1:6" ht="13">
      <c r="A947" s="1"/>
      <c r="B947" s="1"/>
      <c r="C947" s="1"/>
      <c r="D947" s="1"/>
      <c r="E947" s="1"/>
      <c r="F947" s="1"/>
    </row>
    <row r="948" spans="1:6" ht="13">
      <c r="A948" s="1"/>
      <c r="B948" s="1"/>
      <c r="C948" s="1"/>
      <c r="D948" s="1"/>
      <c r="E948" s="1"/>
      <c r="F948" s="1"/>
    </row>
    <row r="949" spans="1:6" ht="13">
      <c r="A949" s="1"/>
      <c r="B949" s="1"/>
      <c r="C949" s="1"/>
      <c r="D949" s="1"/>
      <c r="E949" s="1"/>
      <c r="F949" s="1"/>
    </row>
    <row r="950" spans="1:6" ht="13">
      <c r="A950" s="1"/>
      <c r="B950" s="1"/>
      <c r="C950" s="1"/>
      <c r="D950" s="1"/>
      <c r="E950" s="1"/>
      <c r="F950" s="1"/>
    </row>
    <row r="951" spans="1:6" ht="13">
      <c r="A951" s="1"/>
      <c r="B951" s="1"/>
      <c r="C951" s="1"/>
      <c r="D951" s="1"/>
      <c r="E951" s="1"/>
      <c r="F951" s="1"/>
    </row>
    <row r="952" spans="1:6" ht="13">
      <c r="A952" s="1"/>
      <c r="B952" s="1"/>
      <c r="C952" s="1"/>
      <c r="D952" s="1"/>
      <c r="E952" s="1"/>
      <c r="F952" s="1"/>
    </row>
    <row r="953" spans="1:6" ht="13">
      <c r="A953" s="1"/>
      <c r="B953" s="1"/>
      <c r="C953" s="1"/>
      <c r="D953" s="1"/>
      <c r="E953" s="1"/>
      <c r="F953" s="1"/>
    </row>
    <row r="954" spans="1:6" ht="13">
      <c r="A954" s="1"/>
      <c r="B954" s="1"/>
      <c r="C954" s="1"/>
      <c r="D954" s="1"/>
      <c r="E954" s="1"/>
      <c r="F954" s="1"/>
    </row>
    <row r="955" spans="1:6" ht="13">
      <c r="A955" s="1"/>
      <c r="B955" s="1"/>
      <c r="C955" s="1"/>
      <c r="D955" s="1"/>
      <c r="E955" s="1"/>
      <c r="F955" s="1"/>
    </row>
    <row r="956" spans="1:6" ht="13">
      <c r="A956" s="1"/>
      <c r="B956" s="1"/>
      <c r="C956" s="1"/>
      <c r="D956" s="1"/>
      <c r="E956" s="1"/>
      <c r="F956" s="1"/>
    </row>
    <row r="957" spans="1:6" ht="13">
      <c r="A957" s="1"/>
      <c r="B957" s="1"/>
      <c r="C957" s="1"/>
      <c r="D957" s="1"/>
      <c r="E957" s="1"/>
      <c r="F957" s="1"/>
    </row>
    <row r="958" spans="1:6" ht="13">
      <c r="A958" s="1"/>
      <c r="B958" s="1"/>
      <c r="C958" s="1"/>
      <c r="D958" s="1"/>
      <c r="E958" s="1"/>
      <c r="F958" s="1"/>
    </row>
    <row r="959" spans="1:6" ht="13">
      <c r="A959" s="1"/>
      <c r="B959" s="1"/>
      <c r="C959" s="1"/>
      <c r="D959" s="1"/>
      <c r="E959" s="1"/>
      <c r="F959" s="1"/>
    </row>
    <row r="960" spans="1:6" ht="13">
      <c r="A960" s="1"/>
      <c r="B960" s="1"/>
      <c r="C960" s="1"/>
      <c r="D960" s="1"/>
      <c r="E960" s="1"/>
      <c r="F960" s="1"/>
    </row>
    <row r="961" spans="1:6" ht="13">
      <c r="A961" s="1"/>
      <c r="B961" s="1"/>
      <c r="C961" s="1"/>
      <c r="D961" s="1"/>
      <c r="E961" s="1"/>
      <c r="F961" s="1"/>
    </row>
    <row r="962" spans="1:6" ht="13">
      <c r="A962" s="1"/>
      <c r="B962" s="1"/>
      <c r="C962" s="1"/>
      <c r="D962" s="1"/>
      <c r="E962" s="1"/>
      <c r="F962" s="1"/>
    </row>
    <row r="963" spans="1:6" ht="13">
      <c r="A963" s="1"/>
      <c r="B963" s="1"/>
      <c r="C963" s="1"/>
      <c r="D963" s="1"/>
      <c r="E963" s="1"/>
      <c r="F963" s="1"/>
    </row>
    <row r="964" spans="1:6" ht="13">
      <c r="A964" s="1"/>
      <c r="B964" s="1"/>
      <c r="C964" s="1"/>
      <c r="D964" s="1"/>
      <c r="E964" s="1"/>
      <c r="F964" s="1"/>
    </row>
    <row r="965" spans="1:6" ht="13">
      <c r="A965" s="1"/>
      <c r="B965" s="1"/>
      <c r="C965" s="1"/>
      <c r="D965" s="1"/>
      <c r="E965" s="1"/>
      <c r="F965" s="1"/>
    </row>
    <row r="966" spans="1:6" ht="13">
      <c r="A966" s="1"/>
      <c r="B966" s="1"/>
      <c r="C966" s="1"/>
      <c r="D966" s="1"/>
      <c r="E966" s="1"/>
      <c r="F966" s="1"/>
    </row>
    <row r="967" spans="1:6" ht="13">
      <c r="A967" s="1"/>
      <c r="B967" s="1"/>
      <c r="C967" s="1"/>
      <c r="D967" s="1"/>
      <c r="E967" s="1"/>
      <c r="F967" s="1"/>
    </row>
    <row r="968" spans="1:6" ht="13">
      <c r="A968" s="1"/>
      <c r="B968" s="1"/>
      <c r="C968" s="1"/>
      <c r="D968" s="1"/>
      <c r="E968" s="1"/>
      <c r="F968" s="1"/>
    </row>
    <row r="969" spans="1:6" ht="13">
      <c r="A969" s="1"/>
      <c r="B969" s="1"/>
      <c r="C969" s="1"/>
      <c r="D969" s="1"/>
      <c r="E969" s="1"/>
      <c r="F969" s="1"/>
    </row>
    <row r="970" spans="1:6" ht="13">
      <c r="A970" s="1"/>
      <c r="B970" s="1"/>
      <c r="C970" s="1"/>
      <c r="D970" s="1"/>
      <c r="E970" s="1"/>
      <c r="F970" s="1"/>
    </row>
    <row r="971" spans="1:6" ht="13">
      <c r="A971" s="1"/>
      <c r="B971" s="1"/>
      <c r="C971" s="1"/>
      <c r="D971" s="1"/>
      <c r="E971" s="1"/>
      <c r="F971" s="1"/>
    </row>
    <row r="972" spans="1:6" ht="13">
      <c r="A972" s="1"/>
      <c r="B972" s="1"/>
      <c r="C972" s="1"/>
      <c r="D972" s="1"/>
      <c r="E972" s="1"/>
      <c r="F972" s="1"/>
    </row>
    <row r="973" spans="1:6" ht="13">
      <c r="A973" s="1"/>
      <c r="B973" s="1"/>
      <c r="C973" s="1"/>
      <c r="D973" s="1"/>
      <c r="E973" s="1"/>
      <c r="F973" s="1"/>
    </row>
    <row r="974" spans="1:6" ht="13">
      <c r="A974" s="1"/>
      <c r="B974" s="1"/>
      <c r="C974" s="1"/>
      <c r="D974" s="1"/>
      <c r="E974" s="1"/>
      <c r="F974" s="1"/>
    </row>
    <row r="975" spans="1:6" ht="13">
      <c r="A975" s="1"/>
      <c r="B975" s="1"/>
      <c r="C975" s="1"/>
      <c r="D975" s="1"/>
      <c r="E975" s="1"/>
      <c r="F975" s="1"/>
    </row>
    <row r="976" spans="1:6" ht="13">
      <c r="A976" s="1"/>
      <c r="B976" s="1"/>
      <c r="C976" s="1"/>
      <c r="D976" s="1"/>
      <c r="E976" s="1"/>
      <c r="F976" s="1"/>
    </row>
    <row r="977" spans="1:6" ht="13">
      <c r="A977" s="1"/>
      <c r="B977" s="1"/>
      <c r="C977" s="1"/>
      <c r="D977" s="1"/>
      <c r="E977" s="1"/>
      <c r="F977" s="1"/>
    </row>
    <row r="978" spans="1:6" ht="13">
      <c r="A978" s="1"/>
      <c r="B978" s="1"/>
      <c r="C978" s="1"/>
      <c r="D978" s="1"/>
      <c r="E978" s="1"/>
      <c r="F978" s="1"/>
    </row>
    <row r="979" spans="1:6" ht="13">
      <c r="A979" s="1"/>
      <c r="B979" s="1"/>
      <c r="C979" s="1"/>
      <c r="D979" s="1"/>
      <c r="E979" s="1"/>
      <c r="F979" s="1"/>
    </row>
    <row r="980" spans="1:6" ht="13">
      <c r="A980" s="1"/>
      <c r="B980" s="1"/>
      <c r="C980" s="1"/>
      <c r="D980" s="1"/>
      <c r="E980" s="1"/>
      <c r="F980" s="1"/>
    </row>
    <row r="981" spans="1:6" ht="13">
      <c r="A981" s="1"/>
      <c r="B981" s="1"/>
      <c r="C981" s="1"/>
      <c r="D981" s="1"/>
      <c r="E981" s="1"/>
      <c r="F981" s="1"/>
    </row>
    <row r="982" spans="1:6" ht="13">
      <c r="A982" s="1"/>
      <c r="B982" s="1"/>
      <c r="C982" s="1"/>
      <c r="D982" s="1"/>
      <c r="E982" s="1"/>
      <c r="F982" s="1"/>
    </row>
    <row r="983" spans="1:6" ht="13">
      <c r="A983" s="1"/>
      <c r="B983" s="1"/>
      <c r="C983" s="1"/>
      <c r="D983" s="1"/>
      <c r="E983" s="1"/>
      <c r="F983" s="1"/>
    </row>
    <row r="984" spans="1:6" ht="13">
      <c r="A984" s="1"/>
      <c r="B984" s="1"/>
      <c r="C984" s="1"/>
      <c r="D984" s="1"/>
      <c r="E984" s="1"/>
      <c r="F984" s="1"/>
    </row>
    <row r="985" spans="1:6" ht="13">
      <c r="A985" s="1"/>
      <c r="B985" s="1"/>
      <c r="C985" s="1"/>
      <c r="D985" s="1"/>
      <c r="E985" s="1"/>
      <c r="F985" s="1"/>
    </row>
    <row r="986" spans="1:6" ht="13">
      <c r="A986" s="1"/>
      <c r="B986" s="1"/>
      <c r="C986" s="1"/>
      <c r="D986" s="1"/>
      <c r="E986" s="1"/>
      <c r="F986" s="1"/>
    </row>
    <row r="987" spans="1:6" ht="13">
      <c r="A987" s="1"/>
      <c r="B987" s="1"/>
      <c r="C987" s="1"/>
      <c r="D987" s="1"/>
      <c r="E987" s="1"/>
      <c r="F987" s="1"/>
    </row>
    <row r="988" spans="1:6" ht="13">
      <c r="A988" s="1"/>
      <c r="B988" s="1"/>
      <c r="C988" s="1"/>
      <c r="D988" s="1"/>
      <c r="E988" s="1"/>
      <c r="F988" s="1"/>
    </row>
    <row r="989" spans="1:6" ht="13">
      <c r="A989" s="1"/>
      <c r="B989" s="1"/>
      <c r="C989" s="1"/>
      <c r="D989" s="1"/>
      <c r="E989" s="1"/>
      <c r="F989" s="1"/>
    </row>
    <row r="990" spans="1:6" ht="13">
      <c r="A990" s="1"/>
      <c r="B990" s="1"/>
      <c r="C990" s="1"/>
      <c r="D990" s="1"/>
      <c r="E990" s="1"/>
      <c r="F990" s="1"/>
    </row>
    <row r="991" spans="1:6" ht="13">
      <c r="A991" s="1"/>
      <c r="B991" s="1"/>
      <c r="C991" s="1"/>
      <c r="D991" s="1"/>
      <c r="E991" s="1"/>
      <c r="F991" s="1"/>
    </row>
    <row r="992" spans="1:6" ht="13">
      <c r="A992" s="1"/>
      <c r="B992" s="1"/>
      <c r="C992" s="1"/>
      <c r="D992" s="1"/>
      <c r="E992" s="1"/>
      <c r="F992" s="1"/>
    </row>
    <row r="993" spans="1:6" ht="13">
      <c r="A993" s="1"/>
      <c r="B993" s="1"/>
      <c r="C993" s="1"/>
      <c r="D993" s="1"/>
      <c r="E993" s="1"/>
      <c r="F993" s="1"/>
    </row>
    <row r="994" spans="1:6" ht="13">
      <c r="A994" s="1"/>
      <c r="B994" s="1"/>
      <c r="C994" s="1"/>
      <c r="D994" s="1"/>
      <c r="E994" s="1"/>
      <c r="F994" s="1"/>
    </row>
    <row r="995" spans="1:6" ht="13">
      <c r="A995" s="1"/>
      <c r="B995" s="1"/>
      <c r="C995" s="1"/>
      <c r="D995" s="1"/>
      <c r="E995" s="1"/>
      <c r="F995" s="1"/>
    </row>
    <row r="996" spans="1:6" ht="13">
      <c r="A996" s="1"/>
      <c r="B996" s="1"/>
      <c r="C996" s="1"/>
      <c r="D996" s="1"/>
      <c r="E996" s="1"/>
      <c r="F996" s="1"/>
    </row>
    <row r="997" spans="1:6" ht="13">
      <c r="A997" s="1"/>
      <c r="B997" s="1"/>
      <c r="C997" s="1"/>
      <c r="D997" s="1"/>
      <c r="E997" s="1"/>
      <c r="F997" s="1"/>
    </row>
    <row r="998" spans="1:6" ht="13">
      <c r="A998" s="1"/>
      <c r="B998" s="1"/>
      <c r="C998" s="1"/>
      <c r="D998" s="1"/>
      <c r="E998" s="1"/>
      <c r="F998" s="1"/>
    </row>
    <row r="999" spans="1:6" ht="13">
      <c r="A999" s="1"/>
      <c r="B999" s="1"/>
      <c r="C999" s="1"/>
      <c r="D999" s="1"/>
      <c r="E999" s="1"/>
      <c r="F999" s="1"/>
    </row>
    <row r="1000" spans="1:6" ht="13">
      <c r="A1000" s="1"/>
      <c r="B1000" s="1"/>
      <c r="C1000" s="1"/>
      <c r="D1000" s="1"/>
      <c r="E1000" s="1"/>
      <c r="F1000" s="1"/>
    </row>
    <row r="1001" spans="1:6" ht="13">
      <c r="A1001" s="1"/>
      <c r="B1001" s="1"/>
      <c r="C1001" s="1"/>
      <c r="D1001" s="1"/>
      <c r="E1001" s="1"/>
      <c r="F1001" s="1"/>
    </row>
    <row r="1002" spans="1:6" ht="13">
      <c r="A1002" s="1"/>
      <c r="B1002" s="1"/>
      <c r="C1002" s="1"/>
      <c r="D1002" s="1"/>
      <c r="E1002" s="1"/>
      <c r="F1002" s="1"/>
    </row>
    <row r="1003" spans="1:6" ht="13">
      <c r="A1003" s="1"/>
      <c r="B1003" s="1"/>
      <c r="C1003" s="1"/>
      <c r="D1003" s="1"/>
      <c r="E1003" s="1"/>
      <c r="F1003" s="1"/>
    </row>
    <row r="1004" spans="1:6" ht="13">
      <c r="A1004" s="1"/>
      <c r="B1004" s="1"/>
      <c r="C1004" s="1"/>
      <c r="D1004" s="1"/>
      <c r="E1004" s="1"/>
      <c r="F1004" s="1"/>
    </row>
    <row r="1005" spans="1:6" ht="13">
      <c r="A1005" s="1"/>
      <c r="B1005" s="1"/>
      <c r="C1005" s="1"/>
      <c r="D1005" s="1"/>
      <c r="E1005" s="1"/>
      <c r="F1005" s="1"/>
    </row>
    <row r="1006" spans="1:6" ht="13">
      <c r="A1006" s="1"/>
      <c r="B1006" s="1"/>
      <c r="C1006" s="1"/>
      <c r="D1006" s="1"/>
      <c r="E1006" s="1"/>
      <c r="F1006" s="1"/>
    </row>
    <row r="1007" spans="1:6" ht="13">
      <c r="A1007" s="1"/>
      <c r="B1007" s="1"/>
      <c r="C1007" s="1"/>
      <c r="D1007" s="1"/>
      <c r="E1007" s="1"/>
      <c r="F1007" s="1"/>
    </row>
    <row r="1008" spans="1:6" ht="13">
      <c r="A1008" s="1"/>
      <c r="B1008" s="1"/>
      <c r="C1008" s="1"/>
      <c r="D1008" s="1"/>
      <c r="E1008" s="1"/>
      <c r="F1008" s="1"/>
    </row>
  </sheetData>
  <mergeCells count="15">
    <mergeCell ref="E121:F121"/>
    <mergeCell ref="B128:N128"/>
    <mergeCell ref="C38:N38"/>
    <mergeCell ref="F36:G36"/>
    <mergeCell ref="B41:C41"/>
    <mergeCell ref="B42:C42"/>
    <mergeCell ref="B43:C43"/>
    <mergeCell ref="B44:C44"/>
    <mergeCell ref="B45:C45"/>
    <mergeCell ref="B46:N46"/>
    <mergeCell ref="E112:F112"/>
    <mergeCell ref="E115:F115"/>
    <mergeCell ref="E118:F118"/>
    <mergeCell ref="E119:F119"/>
    <mergeCell ref="E120:F120"/>
  </mergeCells>
  <hyperlinks>
    <hyperlink ref="B128:N128" r:id="rId1" display="KLICKEN SIE HIER ZUR ERSTELLUNG IN SMARTSHEET" xr:uid="{00000000-0004-0000-0000-000000000000}"/>
  </hyperlinks>
  <printOptions horizontalCentered="1"/>
  <pageMargins left="0.3" right="0.3" top="0.3" bottom="0.3" header="0" footer="0"/>
  <pageSetup scale="86" fitToHeight="0" orientation="landscape" horizontalDpi="1200" verticalDpi="1200" r:id="rId2"/>
  <rowBreaks count="2" manualBreakCount="2">
    <brk id="32" max="16383" man="1"/>
    <brk id="10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41" sqref="B41"/>
    </sheetView>
  </sheetViews>
  <sheetFormatPr baseColWidth="10" defaultColWidth="10.83203125" defaultRowHeight="15"/>
  <cols>
    <col min="1" max="1" width="3.5" style="5" customWidth="1"/>
    <col min="2" max="2" width="88.5" style="5" customWidth="1"/>
    <col min="3" max="16384" width="10.83203125" style="5"/>
  </cols>
  <sheetData>
    <row r="1" spans="2:2" ht="20" customHeight="1"/>
    <row r="2" spans="2:2" ht="136">
      <c r="B2" s="6" t="s">
        <v>120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Fusions- und LBO-Bewertungsmode</vt:lpstr>
      <vt:lpstr>– Haftungsausschluss –</vt:lpstr>
      <vt:lpstr>'Fusions- und LBO-Bewertungsmode'!Print_Area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2017-03-14T15:21:29Z</dcterms:created>
  <dcterms:modified xsi:type="dcterms:W3CDTF">2023-08-09T23:19:38Z</dcterms:modified>
</cp:coreProperties>
</file>