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autoCompressPictures="0"/>
  <mc:AlternateContent xmlns:mc="http://schemas.openxmlformats.org/markup-compatibility/2006">
    <mc:Choice Requires="x15">
      <x15ac:absPath xmlns:x15ac="http://schemas.microsoft.com/office/spreadsheetml/2010/11/ac" url="/Users/megan/Desktop/Smartsheet/Templates - Project Portfolio Dashboards Templates/"/>
    </mc:Choice>
  </mc:AlternateContent>
  <xr:revisionPtr revIDLastSave="0" documentId="13_ncr:1_{B5A13FE0-1874-9E40-8130-BEC8C6D3C925}" xr6:coauthVersionLast="47" xr6:coauthVersionMax="47" xr10:uidLastSave="{00000000-0000-0000-0000-000000000000}"/>
  <bookViews>
    <workbookView xWindow="0" yWindow="500" windowWidth="24680" windowHeight="16280" xr2:uid="{00000000-000D-0000-FFFF-FFFF00000000}"/>
  </bookViews>
  <sheets>
    <sheet name="EX - Agile Portfolio Dashboard" sheetId="4" r:id="rId1"/>
    <sheet name="BLANK - Portfolio Dashboard" sheetId="10" r:id="rId2"/>
    <sheet name="- Disclaimer -" sheetId="9" r:id="rId3"/>
  </sheets>
  <externalReferences>
    <externalReference r:id="rId4"/>
    <externalReference r:id="rId5"/>
  </externalReferences>
  <definedNames>
    <definedName name="Interval">'[1]Office Work Schedule'!#REF!</definedName>
    <definedName name="_xlnm.Print_Area" localSheetId="1">'BLANK - Portfolio Dashboard'!$B$1:$S$90</definedName>
    <definedName name="_xlnm.Print_Area" localSheetId="0">'EX - Agile Portfolio Dashboard'!$B$2:$S$92</definedName>
    <definedName name="Priority" localSheetId="2">#REF!</definedName>
    <definedName name="Priority">#REF!</definedName>
    <definedName name="ScheduleStart">'[1]Office Work Schedule'!#REF!</definedName>
    <definedName name="Status">#REF!</definedName>
    <definedName name="Type" localSheetId="2">'[2]Maintenance Work Order'!#REF!</definedName>
    <definedName name="Type" localSheetId="1">'BLANK - Portfolio Dashboard'!#REF!</definedName>
    <definedName name="Type" localSheetId="0">'EX - Agile Portfolio Dashboard'!#REF!</definedName>
    <definedName name="Type">#REF!</definedName>
    <definedName name="YesNo">#REF!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13" i="10" l="1"/>
  <c r="E113" i="10"/>
  <c r="D113" i="10"/>
  <c r="C113" i="10"/>
  <c r="F112" i="10"/>
  <c r="E112" i="10"/>
  <c r="D112" i="10"/>
  <c r="C112" i="10"/>
  <c r="F111" i="10"/>
  <c r="E111" i="10"/>
  <c r="D111" i="10"/>
  <c r="C111" i="10"/>
  <c r="E105" i="10"/>
  <c r="E104" i="10"/>
  <c r="E103" i="10"/>
  <c r="E102" i="10"/>
  <c r="E101" i="10"/>
  <c r="Q100" i="10"/>
  <c r="E100" i="10"/>
  <c r="Q99" i="10"/>
  <c r="G99" i="10"/>
  <c r="E99" i="10"/>
  <c r="Q98" i="10"/>
  <c r="G98" i="10"/>
  <c r="E98" i="10"/>
  <c r="C98" i="10"/>
  <c r="Q97" i="10"/>
  <c r="G97" i="10"/>
  <c r="E97" i="10"/>
  <c r="C97" i="10"/>
  <c r="Q96" i="10"/>
  <c r="G96" i="10"/>
  <c r="E96" i="10"/>
  <c r="C96" i="10"/>
  <c r="N90" i="10"/>
  <c r="M90" i="10"/>
  <c r="J90" i="10"/>
  <c r="N89" i="10"/>
  <c r="M89" i="10"/>
  <c r="J89" i="10"/>
  <c r="N88" i="10"/>
  <c r="M88" i="10"/>
  <c r="J88" i="10"/>
  <c r="N87" i="10"/>
  <c r="M87" i="10"/>
  <c r="J87" i="10"/>
  <c r="N86" i="10"/>
  <c r="M86" i="10"/>
  <c r="J86" i="10"/>
  <c r="N85" i="10"/>
  <c r="M85" i="10"/>
  <c r="J85" i="10"/>
  <c r="N84" i="10"/>
  <c r="M84" i="10"/>
  <c r="J84" i="10"/>
  <c r="N83" i="10"/>
  <c r="M83" i="10"/>
  <c r="J83" i="10"/>
  <c r="N82" i="10"/>
  <c r="M82" i="10"/>
  <c r="J82" i="10"/>
  <c r="N81" i="10"/>
  <c r="M81" i="10"/>
  <c r="J81" i="10"/>
  <c r="N80" i="10"/>
  <c r="M80" i="10"/>
  <c r="J80" i="10"/>
  <c r="N79" i="10"/>
  <c r="M79" i="10"/>
  <c r="J79" i="10"/>
  <c r="N78" i="10"/>
  <c r="M78" i="10"/>
  <c r="J78" i="10"/>
  <c r="N77" i="10"/>
  <c r="M77" i="10"/>
  <c r="J77" i="10"/>
  <c r="N76" i="10"/>
  <c r="M76" i="10"/>
  <c r="J76" i="10"/>
  <c r="N75" i="10"/>
  <c r="M75" i="10"/>
  <c r="J75" i="10"/>
  <c r="N74" i="10"/>
  <c r="M74" i="10"/>
  <c r="J74" i="10"/>
  <c r="N73" i="10"/>
  <c r="M73" i="10"/>
  <c r="J73" i="10"/>
  <c r="N72" i="10"/>
  <c r="M72" i="10"/>
  <c r="J72" i="10"/>
  <c r="N71" i="10"/>
  <c r="M71" i="10"/>
  <c r="J71" i="10"/>
  <c r="N70" i="10"/>
  <c r="M70" i="10"/>
  <c r="J70" i="10"/>
  <c r="N69" i="10"/>
  <c r="M69" i="10"/>
  <c r="J69" i="10"/>
  <c r="N68" i="10"/>
  <c r="M68" i="10"/>
  <c r="J68" i="10"/>
  <c r="N67" i="10"/>
  <c r="M67" i="10"/>
  <c r="J67" i="10"/>
  <c r="N66" i="10"/>
  <c r="M66" i="10"/>
  <c r="J66" i="10"/>
  <c r="N65" i="10"/>
  <c r="M65" i="10"/>
  <c r="J65" i="10"/>
  <c r="N64" i="10"/>
  <c r="M64" i="10"/>
  <c r="J64" i="10"/>
  <c r="N63" i="10"/>
  <c r="M63" i="10"/>
  <c r="J63" i="10"/>
  <c r="N62" i="10"/>
  <c r="M62" i="10"/>
  <c r="J62" i="10"/>
  <c r="N61" i="10"/>
  <c r="M61" i="10"/>
  <c r="J61" i="10"/>
  <c r="N60" i="10"/>
  <c r="M60" i="10"/>
  <c r="J60" i="10"/>
  <c r="N59" i="10"/>
  <c r="M59" i="10"/>
  <c r="J59" i="10"/>
  <c r="N58" i="10"/>
  <c r="M58" i="10"/>
  <c r="J58" i="10"/>
  <c r="N57" i="10"/>
  <c r="M57" i="10"/>
  <c r="J57" i="10"/>
  <c r="N56" i="10"/>
  <c r="M56" i="10"/>
  <c r="J56" i="10"/>
  <c r="N55" i="10"/>
  <c r="M55" i="10"/>
  <c r="J55" i="10"/>
  <c r="N54" i="10"/>
  <c r="M54" i="10"/>
  <c r="J54" i="10"/>
  <c r="N53" i="10"/>
  <c r="M53" i="10"/>
  <c r="J53" i="10"/>
  <c r="N52" i="10"/>
  <c r="M52" i="10"/>
  <c r="J52" i="10"/>
  <c r="N51" i="10"/>
  <c r="M51" i="10"/>
  <c r="J51" i="10"/>
  <c r="N50" i="10"/>
  <c r="M50" i="10"/>
  <c r="J50" i="10"/>
  <c r="N49" i="10"/>
  <c r="M49" i="10"/>
  <c r="J49" i="10"/>
  <c r="N48" i="10"/>
  <c r="M48" i="10"/>
  <c r="J48" i="10"/>
  <c r="N47" i="10"/>
  <c r="M47" i="10"/>
  <c r="J47" i="10"/>
  <c r="N46" i="10"/>
  <c r="M46" i="10"/>
  <c r="J46" i="10"/>
  <c r="N45" i="10"/>
  <c r="M45" i="10"/>
  <c r="J45" i="10"/>
  <c r="N44" i="10"/>
  <c r="M44" i="10"/>
  <c r="J44" i="10"/>
  <c r="N43" i="10"/>
  <c r="M43" i="10"/>
  <c r="J43" i="10"/>
  <c r="N42" i="10"/>
  <c r="M42" i="10"/>
  <c r="J42" i="10"/>
  <c r="N41" i="10"/>
  <c r="M41" i="10"/>
  <c r="J41" i="10"/>
  <c r="N40" i="10"/>
  <c r="M40" i="10"/>
  <c r="J40" i="10"/>
  <c r="N39" i="10"/>
  <c r="M39" i="10"/>
  <c r="J39" i="10"/>
  <c r="N38" i="10"/>
  <c r="M38" i="10"/>
  <c r="J38" i="10"/>
  <c r="N37" i="10"/>
  <c r="M37" i="10"/>
  <c r="J37" i="10"/>
  <c r="N36" i="10"/>
  <c r="M36" i="10"/>
  <c r="J36" i="10"/>
  <c r="N35" i="10"/>
  <c r="M35" i="10"/>
  <c r="J35" i="10"/>
  <c r="N34" i="10"/>
  <c r="M34" i="10"/>
  <c r="J34" i="10"/>
  <c r="N33" i="10"/>
  <c r="M33" i="10"/>
  <c r="J33" i="10"/>
  <c r="N32" i="10"/>
  <c r="M32" i="10"/>
  <c r="J32" i="10"/>
  <c r="N31" i="10"/>
  <c r="M31" i="10"/>
  <c r="J31" i="10"/>
  <c r="N30" i="10"/>
  <c r="M30" i="10"/>
  <c r="J30" i="10"/>
  <c r="N29" i="10"/>
  <c r="M29" i="10"/>
  <c r="J29" i="10"/>
  <c r="N28" i="10"/>
  <c r="M28" i="10"/>
  <c r="J28" i="10"/>
  <c r="N27" i="10"/>
  <c r="M27" i="10"/>
  <c r="J27" i="10"/>
  <c r="N26" i="10"/>
  <c r="M26" i="10"/>
  <c r="J26" i="10"/>
  <c r="N25" i="10"/>
  <c r="M25" i="10"/>
  <c r="J25" i="10"/>
  <c r="N24" i="10"/>
  <c r="M24" i="10"/>
  <c r="J24" i="10"/>
  <c r="N23" i="10"/>
  <c r="M23" i="10"/>
  <c r="J23" i="10"/>
  <c r="N22" i="10"/>
  <c r="M22" i="10"/>
  <c r="J22" i="10"/>
  <c r="N21" i="10"/>
  <c r="M21" i="10"/>
  <c r="J21" i="10"/>
  <c r="N20" i="10"/>
  <c r="M20" i="10"/>
  <c r="J20" i="10"/>
  <c r="N19" i="10"/>
  <c r="M19" i="10"/>
  <c r="J19" i="10"/>
  <c r="N18" i="10"/>
  <c r="M18" i="10"/>
  <c r="J18" i="10"/>
  <c r="N17" i="10"/>
  <c r="M17" i="10"/>
  <c r="J17" i="10"/>
  <c r="N16" i="10"/>
  <c r="M16" i="10"/>
  <c r="J16" i="10"/>
  <c r="G9" i="10"/>
  <c r="L8" i="10"/>
  <c r="G8" i="10"/>
  <c r="L7" i="10"/>
  <c r="G7" i="10"/>
  <c r="D7" i="10"/>
  <c r="D9" i="10" s="1"/>
  <c r="D9" i="4"/>
  <c r="G11" i="4"/>
  <c r="G10" i="4"/>
  <c r="G9" i="4"/>
  <c r="F114" i="4"/>
  <c r="F115" i="4"/>
  <c r="F113" i="4"/>
  <c r="E115" i="4"/>
  <c r="E114" i="4"/>
  <c r="E113" i="4"/>
  <c r="D114" i="4"/>
  <c r="D115" i="4"/>
  <c r="D113" i="4"/>
  <c r="C113" i="4"/>
  <c r="C114" i="4"/>
  <c r="C115" i="4"/>
  <c r="D8" i="10" l="1"/>
  <c r="G111" i="10"/>
  <c r="G112" i="10"/>
  <c r="G113" i="10"/>
  <c r="L9" i="10"/>
  <c r="C98" i="4"/>
  <c r="N56" i="4"/>
  <c r="M56" i="4"/>
  <c r="J56" i="4"/>
  <c r="N55" i="4"/>
  <c r="M55" i="4"/>
  <c r="J55" i="4"/>
  <c r="N54" i="4"/>
  <c r="M54" i="4"/>
  <c r="J54" i="4"/>
  <c r="N53" i="4"/>
  <c r="M53" i="4"/>
  <c r="J53" i="4"/>
  <c r="N52" i="4"/>
  <c r="M52" i="4"/>
  <c r="J52" i="4"/>
  <c r="N51" i="4"/>
  <c r="M51" i="4"/>
  <c r="J51" i="4"/>
  <c r="N50" i="4"/>
  <c r="M50" i="4"/>
  <c r="J50" i="4"/>
  <c r="N49" i="4"/>
  <c r="M49" i="4"/>
  <c r="J49" i="4"/>
  <c r="N48" i="4"/>
  <c r="M48" i="4"/>
  <c r="J48" i="4"/>
  <c r="N47" i="4"/>
  <c r="M47" i="4"/>
  <c r="J47" i="4"/>
  <c r="N46" i="4"/>
  <c r="M46" i="4"/>
  <c r="J46" i="4"/>
  <c r="N45" i="4"/>
  <c r="M45" i="4"/>
  <c r="J45" i="4"/>
  <c r="N44" i="4"/>
  <c r="M44" i="4"/>
  <c r="J44" i="4"/>
  <c r="N43" i="4"/>
  <c r="M43" i="4"/>
  <c r="J43" i="4"/>
  <c r="N42" i="4"/>
  <c r="M42" i="4"/>
  <c r="J42" i="4"/>
  <c r="N41" i="4"/>
  <c r="M41" i="4"/>
  <c r="J41" i="4"/>
  <c r="N40" i="4"/>
  <c r="M40" i="4"/>
  <c r="J40" i="4"/>
  <c r="N39" i="4"/>
  <c r="M39" i="4"/>
  <c r="J39" i="4"/>
  <c r="N38" i="4"/>
  <c r="M38" i="4"/>
  <c r="J38" i="4"/>
  <c r="N37" i="4"/>
  <c r="M37" i="4"/>
  <c r="J37" i="4"/>
  <c r="N36" i="4"/>
  <c r="M36" i="4"/>
  <c r="J36" i="4"/>
  <c r="N35" i="4"/>
  <c r="M35" i="4"/>
  <c r="J35" i="4"/>
  <c r="N34" i="4"/>
  <c r="M34" i="4"/>
  <c r="J34" i="4"/>
  <c r="N33" i="4"/>
  <c r="M33" i="4"/>
  <c r="J33" i="4"/>
  <c r="N32" i="4"/>
  <c r="M32" i="4"/>
  <c r="J32" i="4"/>
  <c r="N31" i="4"/>
  <c r="M31" i="4"/>
  <c r="J31" i="4"/>
  <c r="N30" i="4"/>
  <c r="M30" i="4"/>
  <c r="J30" i="4"/>
  <c r="N29" i="4"/>
  <c r="M29" i="4"/>
  <c r="J29" i="4"/>
  <c r="N28" i="4"/>
  <c r="M28" i="4"/>
  <c r="J28" i="4"/>
  <c r="N27" i="4"/>
  <c r="M27" i="4"/>
  <c r="J27" i="4"/>
  <c r="N26" i="4"/>
  <c r="M26" i="4"/>
  <c r="J26" i="4"/>
  <c r="C100" i="4"/>
  <c r="C99" i="4"/>
  <c r="J24" i="4"/>
  <c r="J25" i="4"/>
  <c r="J57" i="4"/>
  <c r="J58" i="4"/>
  <c r="J59" i="4"/>
  <c r="J60" i="4"/>
  <c r="J61" i="4"/>
  <c r="J62" i="4"/>
  <c r="J63" i="4"/>
  <c r="J64" i="4"/>
  <c r="J65" i="4"/>
  <c r="J66" i="4"/>
  <c r="M24" i="4"/>
  <c r="M25" i="4"/>
  <c r="M57" i="4"/>
  <c r="M58" i="4"/>
  <c r="M59" i="4"/>
  <c r="M60" i="4"/>
  <c r="M61" i="4"/>
  <c r="M62" i="4"/>
  <c r="M63" i="4"/>
  <c r="M64" i="4"/>
  <c r="M65" i="4"/>
  <c r="M66" i="4"/>
  <c r="N24" i="4"/>
  <c r="N25" i="4"/>
  <c r="N57" i="4"/>
  <c r="N58" i="4"/>
  <c r="N59" i="4"/>
  <c r="N60" i="4"/>
  <c r="N61" i="4"/>
  <c r="N62" i="4"/>
  <c r="N63" i="4"/>
  <c r="N64" i="4"/>
  <c r="N65" i="4"/>
  <c r="N66" i="4"/>
  <c r="J67" i="4"/>
  <c r="J68" i="4"/>
  <c r="J69" i="4"/>
  <c r="J70" i="4"/>
  <c r="J71" i="4"/>
  <c r="J72" i="4"/>
  <c r="J73" i="4"/>
  <c r="J74" i="4"/>
  <c r="J75" i="4"/>
  <c r="J76" i="4"/>
  <c r="J77" i="4"/>
  <c r="J78" i="4"/>
  <c r="M67" i="4"/>
  <c r="M68" i="4"/>
  <c r="M69" i="4"/>
  <c r="M70" i="4"/>
  <c r="M71" i="4"/>
  <c r="M72" i="4"/>
  <c r="M73" i="4"/>
  <c r="M74" i="4"/>
  <c r="M75" i="4"/>
  <c r="M76" i="4"/>
  <c r="M77" i="4"/>
  <c r="M78" i="4"/>
  <c r="N67" i="4"/>
  <c r="N68" i="4"/>
  <c r="N69" i="4"/>
  <c r="N70" i="4"/>
  <c r="N71" i="4"/>
  <c r="N72" i="4"/>
  <c r="N73" i="4"/>
  <c r="N74" i="4"/>
  <c r="N75" i="4"/>
  <c r="N76" i="4"/>
  <c r="N77" i="4"/>
  <c r="N78" i="4"/>
  <c r="L10" i="4"/>
  <c r="L9" i="4"/>
  <c r="L11" i="4" l="1"/>
  <c r="N92" i="4"/>
  <c r="M92" i="4"/>
  <c r="J92" i="4"/>
  <c r="N91" i="4"/>
  <c r="M91" i="4"/>
  <c r="J91" i="4"/>
  <c r="N90" i="4"/>
  <c r="M90" i="4"/>
  <c r="J90" i="4"/>
  <c r="N89" i="4"/>
  <c r="M89" i="4"/>
  <c r="J89" i="4"/>
  <c r="N88" i="4"/>
  <c r="M88" i="4"/>
  <c r="J88" i="4"/>
  <c r="N87" i="4"/>
  <c r="M87" i="4"/>
  <c r="J87" i="4"/>
  <c r="N86" i="4"/>
  <c r="M86" i="4"/>
  <c r="J86" i="4"/>
  <c r="N85" i="4"/>
  <c r="M85" i="4"/>
  <c r="J85" i="4"/>
  <c r="E106" i="4"/>
  <c r="E105" i="4"/>
  <c r="E104" i="4"/>
  <c r="D10" i="4" s="1"/>
  <c r="E103" i="4"/>
  <c r="D11" i="4" s="1"/>
  <c r="E102" i="4"/>
  <c r="E101" i="4"/>
  <c r="E100" i="4"/>
  <c r="E99" i="4"/>
  <c r="E98" i="4"/>
  <c r="J22" i="4"/>
  <c r="J23" i="4"/>
  <c r="J79" i="4"/>
  <c r="J80" i="4"/>
  <c r="J81" i="4"/>
  <c r="J82" i="4"/>
  <c r="J83" i="4"/>
  <c r="J84" i="4"/>
  <c r="M22" i="4"/>
  <c r="M23" i="4"/>
  <c r="M79" i="4"/>
  <c r="M80" i="4"/>
  <c r="M81" i="4"/>
  <c r="M82" i="4"/>
  <c r="M83" i="4"/>
  <c r="M84" i="4"/>
  <c r="N22" i="4"/>
  <c r="N23" i="4"/>
  <c r="N79" i="4"/>
  <c r="N80" i="4"/>
  <c r="N81" i="4"/>
  <c r="N82" i="4"/>
  <c r="N83" i="4"/>
  <c r="N84" i="4"/>
  <c r="J21" i="4"/>
  <c r="M21" i="4"/>
  <c r="N21" i="4"/>
  <c r="M18" i="4"/>
  <c r="M19" i="4"/>
  <c r="M20" i="4"/>
  <c r="N18" i="4"/>
  <c r="N19" i="4"/>
  <c r="N20" i="4"/>
  <c r="Q99" i="4"/>
  <c r="Q100" i="4"/>
  <c r="Q101" i="4"/>
  <c r="Q102" i="4"/>
  <c r="Q98" i="4"/>
  <c r="G99" i="4" l="1"/>
  <c r="G100" i="4"/>
  <c r="G101" i="4"/>
  <c r="G98" i="4"/>
  <c r="E107" i="4"/>
  <c r="J18" i="4"/>
  <c r="J19" i="4"/>
  <c r="J20" i="4"/>
  <c r="G114" i="4" l="1"/>
  <c r="G115" i="4"/>
  <c r="G113" i="4"/>
</calcChain>
</file>

<file path=xl/sharedStrings.xml><?xml version="1.0" encoding="utf-8"?>
<sst xmlns="http://schemas.openxmlformats.org/spreadsheetml/2006/main" count="472" uniqueCount="79">
  <si>
    <t xml:space="preserve">Enter project data below; charts, graphs, and summary info will populate automatically.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</si>
  <si>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</si>
  <si>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</si>
  <si>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Approved</t>
  </si>
  <si>
    <t>Priority</t>
  </si>
  <si>
    <t>Status</t>
  </si>
  <si>
    <t>Associated Risks</t>
  </si>
  <si>
    <t>Attachments / Links</t>
  </si>
  <si>
    <t>Expected Date of Completion</t>
  </si>
  <si>
    <t>Number of Days Remaining</t>
  </si>
  <si>
    <t>Dropdown Menu and Chart Data</t>
  </si>
  <si>
    <t xml:space="preserve">Quantity columns calculate automatically to populate Dashboard charts; do not alter. </t>
  </si>
  <si>
    <t>10/21/20XX</t>
  </si>
  <si>
    <t>Project Data</t>
  </si>
  <si>
    <t>Portfolio Financial Health</t>
  </si>
  <si>
    <t>Department</t>
  </si>
  <si>
    <t>Department Lead</t>
  </si>
  <si>
    <t>Date of Last Update</t>
  </si>
  <si>
    <t>Marta Hicks</t>
  </si>
  <si>
    <t>Proposed</t>
  </si>
  <si>
    <t>Status 
Quantity</t>
  </si>
  <si>
    <t>Project 
Status</t>
  </si>
  <si>
    <t>Priority Level</t>
  </si>
  <si>
    <t>Priority 
Level</t>
  </si>
  <si>
    <t>Priority 
Quantity</t>
  </si>
  <si>
    <t>Marketing</t>
  </si>
  <si>
    <t>Risk Level</t>
  </si>
  <si>
    <t>Highly Unlikely</t>
  </si>
  <si>
    <t>Unlikely</t>
  </si>
  <si>
    <t>Possible</t>
  </si>
  <si>
    <t>Likely</t>
  </si>
  <si>
    <t>Highly Likely</t>
  </si>
  <si>
    <t>Risk 
Level</t>
  </si>
  <si>
    <t>Risk 
Quantity</t>
  </si>
  <si>
    <t>Risk Radar</t>
  </si>
  <si>
    <t xml:space="preserve">If necessary, enter alternate dropdown menu data in the tables below. </t>
  </si>
  <si>
    <t>Low</t>
  </si>
  <si>
    <t>Medium</t>
  </si>
  <si>
    <t>High</t>
  </si>
  <si>
    <t>Extreme</t>
  </si>
  <si>
    <t>Comments</t>
  </si>
  <si>
    <t xml:space="preserve">This tab contains example data.  To begin building your dashboard, use the BLANK tab. If necessary, enter alternate dropdown menu data in the tables below. </t>
  </si>
  <si>
    <t>Expected Start Date</t>
  </si>
  <si>
    <t>Duration in Days</t>
  </si>
  <si>
    <t>Description</t>
  </si>
  <si>
    <t>Assigned To</t>
  </si>
  <si>
    <t>Overdue</t>
  </si>
  <si>
    <t>Not Started</t>
  </si>
  <si>
    <t>Ongoing</t>
  </si>
  <si>
    <t>Finished</t>
  </si>
  <si>
    <t>Paused</t>
  </si>
  <si>
    <t>Terminated</t>
  </si>
  <si>
    <t>Unscheduled</t>
  </si>
  <si>
    <t>Review</t>
  </si>
  <si>
    <t>% Finished</t>
  </si>
  <si>
    <t>% Ongoing</t>
  </si>
  <si>
    <t>Total Planned Budget</t>
  </si>
  <si>
    <t>Total Actual Spend</t>
  </si>
  <si>
    <t>Budget Utilization Rate</t>
  </si>
  <si>
    <t>Budget Planned</t>
  </si>
  <si>
    <t>Budget Actual</t>
  </si>
  <si>
    <t>Budget Remaining</t>
  </si>
  <si>
    <t>Portfolio Progress</t>
  </si>
  <si>
    <t>Agile Project Portfolio Dashboard Template</t>
  </si>
  <si>
    <t>Deliverable Type</t>
  </si>
  <si>
    <t>Deliverable 
Quantity</t>
  </si>
  <si>
    <t>Bug</t>
  </si>
  <si>
    <t>Story</t>
  </si>
  <si>
    <t>Task</t>
  </si>
  <si>
    <t>ID</t>
  </si>
  <si>
    <t>Deliverables by Status</t>
  </si>
  <si>
    <t>Deliverables</t>
  </si>
  <si>
    <t>Dashboard Data</t>
  </si>
  <si>
    <t>Total Deliverables by Type</t>
  </si>
  <si>
    <t>Bugs</t>
  </si>
  <si>
    <t>Stories</t>
  </si>
  <si>
    <t>Tasks</t>
  </si>
  <si>
    <t>Deliverables by Priority</t>
  </si>
  <si>
    <t>Percent of Project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</si>
</sst>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_);_(&quot;$&quot;* \(#,##0\);_(&quot;$&quot;* &quot;-&quot;??_);_(@_)"/>
    <numFmt numFmtId="165" formatCode="mm/dd/yy;@"/>
    <numFmt numFmtId="166" formatCode="0_);[Red]\(0\)"/>
    <numFmt numFmtId="167" formatCode="mm/dd/yyyy"/>
    <numFmt numFmtId="168" formatCode="&quot;$&quot;#,##0"/>
  </numFmts>
  <fonts count="25">
    <font>
      <sz val="11"/>
      <color theme="1"/>
      <name val="Calibri"/>
      <family val="2"/>
      <scheme val="minor"/>
    </font>
    <font>
      <sz val="12"/>
      <color theme="1"/>
      <name val="Calibri"/>
      <family val="2"/>
      <scheme val="minor"/>
    </font>
    <font>
      <sz val="12"/>
      <color theme="1"/>
      <name val="Calibri"/>
      <family val="2"/>
      <scheme val="minor"/>
    </font>
    <font>
      <u/>
      <sz val="11"/>
      <color theme="11"/>
      <name val="Calibri"/>
      <family val="2"/>
      <scheme val="minor"/>
    </font>
    <font>
      <u/>
      <sz val="11"/>
      <color theme="10"/>
      <name val="Calibri"/>
      <family val="2"/>
      <scheme val="minor"/>
    </font>
    <font>
      <sz val="11"/>
      <color theme="1"/>
      <name val="Century Gothic"/>
      <family val="1"/>
    </font>
    <font>
      <sz val="10"/>
      <color theme="1"/>
      <name val="Century Gothic"/>
      <family val="1"/>
    </font>
    <font>
      <sz val="10"/>
      <color rgb="FF222222"/>
      <name val="Century Gothic"/>
      <family val="1"/>
    </font>
    <font>
      <b/>
      <sz val="10"/>
      <color theme="1"/>
      <name val="Century Gothic"/>
      <family val="1"/>
    </font>
    <font>
      <sz val="8"/>
      <name val="Calibri"/>
      <family val="2"/>
      <scheme val="minor"/>
    </font>
    <font>
      <sz val="11"/>
      <color theme="1"/>
      <name val="Calibri"/>
      <family val="2"/>
      <scheme val="minor"/>
    </font>
    <font>
      <i/>
      <sz val="12"/>
      <color theme="1"/>
      <name val="Century Gothic"/>
      <family val="1"/>
    </font>
    <font>
      <sz val="12"/>
      <color theme="1"/>
      <name val="Arial"/>
      <family val="2"/>
    </font>
    <font>
      <b/>
      <sz val="22"/>
      <color theme="0" tint="-0.499984740745262"/>
      <name val="Century GothiC "/>
    </font>
    <font>
      <b/>
      <sz val="10"/>
      <color theme="0" tint="-0.499984740745262"/>
      <name val="Century GothiC "/>
    </font>
    <font>
      <sz val="10"/>
      <color theme="1"/>
      <name val="Century GothiC "/>
    </font>
    <font>
      <i/>
      <sz val="16"/>
      <color theme="1"/>
      <name val="Century Gothic"/>
      <family val="1"/>
    </font>
    <font>
      <sz val="24"/>
      <color theme="1"/>
      <name val="Century Gothic"/>
      <family val="1"/>
    </font>
    <font>
      <sz val="14"/>
      <color theme="1"/>
      <name val="Century Gothic"/>
      <family val="1"/>
    </font>
    <font>
      <sz val="26"/>
      <color theme="1"/>
      <name val="Century Gothic"/>
      <family val="1"/>
    </font>
    <font>
      <sz val="14"/>
      <color theme="1"/>
      <name val="Century GothiC "/>
    </font>
    <font>
      <sz val="13"/>
      <color theme="1"/>
      <name val="Century GothiC "/>
    </font>
    <font>
      <sz val="18"/>
      <color theme="1"/>
      <name val="Century Gothic"/>
      <family val="1"/>
    </font>
    <font>
      <b/>
      <sz val="28"/>
      <color rgb="FF001033"/>
      <name val="Century Gothic"/>
      <family val="1"/>
    </font>
    <font>
      <b/>
      <u/>
      <sz val="22"/>
      <color theme="0"/>
      <name val="Century Gothic"/>
      <family val="1"/>
    </font>
  </fonts>
  <fills count="27">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7F9FB"/>
        <bgColor indexed="64"/>
      </patternFill>
    </fill>
    <fill>
      <patternFill patternType="solid">
        <fgColor rgb="FF00BD32"/>
        <bgColor indexed="64"/>
      </patternFill>
    </fill>
    <fill>
      <patternFill patternType="solid">
        <fgColor theme="2"/>
        <bgColor indexed="64"/>
      </patternFill>
    </fill>
    <fill>
      <patternFill patternType="solid">
        <fgColor rgb="FF00B0F0"/>
        <bgColor indexed="64"/>
      </patternFill>
    </fill>
    <fill>
      <patternFill patternType="solid">
        <fgColor rgb="FFFFEBC1"/>
        <bgColor indexed="64"/>
      </patternFill>
    </fill>
    <fill>
      <patternFill patternType="solid">
        <fgColor rgb="FF35E59C"/>
        <bgColor indexed="64"/>
      </patternFill>
    </fill>
    <fill>
      <patternFill patternType="solid">
        <fgColor rgb="FFB4EC27"/>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6D0FF"/>
        <bgColor indexed="64"/>
      </patternFill>
    </fill>
    <fill>
      <patternFill patternType="solid">
        <fgColor rgb="FF47FFFE"/>
        <bgColor indexed="64"/>
      </patternFill>
    </fill>
    <fill>
      <patternFill patternType="solid">
        <fgColor rgb="FFFFBC60"/>
        <bgColor indexed="64"/>
      </patternFill>
    </fill>
    <fill>
      <patternFill patternType="solid">
        <fgColor rgb="FFB2F5EB"/>
        <bgColor indexed="64"/>
      </patternFill>
    </fill>
    <fill>
      <patternFill patternType="solid">
        <fgColor rgb="FFFB7EEE"/>
        <bgColor indexed="64"/>
      </patternFill>
    </fill>
    <fill>
      <patternFill patternType="solid">
        <fgColor rgb="FFFF5D00"/>
        <bgColor indexed="64"/>
      </patternFill>
    </fill>
  </fills>
  <borders count="12">
    <border>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left>
      <right/>
      <top/>
      <bottom/>
      <diagonal/>
    </border>
  </borders>
  <cellStyleXfs count="10">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9" fontId="10" fillId="0" borderId="0" applyFont="0" applyFill="0" applyBorder="0" applyAlignment="0" applyProtection="0"/>
    <xf numFmtId="0" fontId="10" fillId="0" borderId="0"/>
    <xf numFmtId="0" fontId="2" fillId="0" borderId="0"/>
    <xf numFmtId="0" fontId="4" fillId="0" borderId="0" applyNumberFormat="0" applyFill="0" applyBorder="0" applyAlignment="0" applyProtection="0"/>
    <xf numFmtId="0" fontId="1" fillId="0" borderId="0"/>
  </cellStyleXfs>
  <cellXfs count="100">
    <xf numFmtId="0" fontId="0" fillId="0" borderId="0" xfId="0"/>
    <xf numFmtId="0" fontId="0" fillId="0" borderId="0" xfId="0" applyAlignment="1">
      <alignment wrapText="1"/>
    </xf>
    <xf numFmtId="0" fontId="5" fillId="0" borderId="0" xfId="0" applyFont="1"/>
    <xf numFmtId="0" fontId="7" fillId="0" borderId="0" xfId="0" applyFont="1"/>
    <xf numFmtId="0" fontId="6" fillId="0" borderId="0" xfId="0" applyFont="1" applyAlignment="1">
      <alignment horizontal="center" wrapText="1"/>
    </xf>
    <xf numFmtId="0" fontId="5" fillId="0" borderId="0" xfId="0" applyFont="1" applyAlignment="1">
      <alignment wrapText="1"/>
    </xf>
    <xf numFmtId="0" fontId="6" fillId="6" borderId="3" xfId="0" applyFont="1" applyFill="1" applyBorder="1" applyAlignment="1">
      <alignment horizontal="left" vertical="center" wrapText="1" indent="1"/>
    </xf>
    <xf numFmtId="0" fontId="12" fillId="0" borderId="0" xfId="0" applyFont="1"/>
    <xf numFmtId="0" fontId="13" fillId="7" borderId="0" xfId="0" applyFont="1" applyFill="1" applyAlignment="1">
      <alignment vertical="center"/>
    </xf>
    <xf numFmtId="0" fontId="14" fillId="7" borderId="0" xfId="0" applyFont="1" applyFill="1" applyAlignment="1">
      <alignment vertical="center"/>
    </xf>
    <xf numFmtId="0" fontId="15" fillId="0" borderId="0" xfId="0" applyFont="1"/>
    <xf numFmtId="0" fontId="10" fillId="0" borderId="0" xfId="6"/>
    <xf numFmtId="0" fontId="12" fillId="0" borderId="4" xfId="6" applyFont="1" applyBorder="1" applyAlignment="1">
      <alignment horizontal="left" vertical="center" wrapText="1" indent="2"/>
    </xf>
    <xf numFmtId="0" fontId="16" fillId="0" borderId="0" xfId="0" applyFont="1" applyAlignment="1">
      <alignment horizontal="left" vertical="center"/>
    </xf>
    <xf numFmtId="0" fontId="6" fillId="7" borderId="0" xfId="0" applyFont="1" applyFill="1" applyAlignment="1">
      <alignment wrapText="1"/>
    </xf>
    <xf numFmtId="0" fontId="6" fillId="0" borderId="0" xfId="0" applyFont="1" applyAlignment="1">
      <alignment wrapText="1"/>
    </xf>
    <xf numFmtId="0" fontId="6" fillId="0" borderId="0" xfId="0" applyFont="1"/>
    <xf numFmtId="0" fontId="6" fillId="7" borderId="0" xfId="0" applyFont="1" applyFill="1"/>
    <xf numFmtId="166" fontId="6" fillId="6" borderId="3" xfId="0" applyNumberFormat="1" applyFont="1" applyFill="1" applyBorder="1" applyAlignment="1">
      <alignment horizontal="center" vertical="center" wrapText="1"/>
    </xf>
    <xf numFmtId="0" fontId="6" fillId="7" borderId="3" xfId="0" applyFont="1" applyFill="1" applyBorder="1" applyAlignment="1">
      <alignment horizontal="left" vertical="center" wrapText="1" indent="1"/>
    </xf>
    <xf numFmtId="165" fontId="6" fillId="7" borderId="3" xfId="0" applyNumberFormat="1" applyFont="1" applyFill="1" applyBorder="1" applyAlignment="1">
      <alignment horizontal="center" vertical="center" wrapText="1"/>
    </xf>
    <xf numFmtId="9" fontId="6" fillId="7" borderId="3" xfId="5" applyFont="1" applyFill="1" applyBorder="1" applyAlignment="1">
      <alignment horizontal="center" vertical="center" wrapText="1"/>
    </xf>
    <xf numFmtId="0" fontId="0" fillId="0" borderId="0" xfId="0" applyAlignment="1">
      <alignment vertical="top"/>
    </xf>
    <xf numFmtId="0" fontId="5" fillId="0" borderId="0" xfId="0" applyFont="1" applyAlignment="1">
      <alignment vertical="top"/>
    </xf>
    <xf numFmtId="0" fontId="18" fillId="0" borderId="0" xfId="0" applyFont="1" applyAlignment="1">
      <alignment vertical="center"/>
    </xf>
    <xf numFmtId="0" fontId="18" fillId="0" borderId="0" xfId="0" applyFont="1" applyAlignment="1">
      <alignment vertical="top"/>
    </xf>
    <xf numFmtId="0" fontId="19" fillId="0" borderId="0" xfId="0" applyFont="1" applyAlignment="1">
      <alignment vertical="top"/>
    </xf>
    <xf numFmtId="0" fontId="11" fillId="0" borderId="0" xfId="0" applyFont="1" applyAlignment="1">
      <alignment vertical="top"/>
    </xf>
    <xf numFmtId="0" fontId="6" fillId="12" borderId="1" xfId="0" applyFont="1" applyFill="1" applyBorder="1" applyAlignment="1">
      <alignment horizontal="center" vertical="center" wrapText="1"/>
    </xf>
    <xf numFmtId="0" fontId="6" fillId="12" borderId="2" xfId="0" applyFont="1" applyFill="1" applyBorder="1" applyAlignment="1">
      <alignment horizontal="left" vertical="center" wrapText="1" indent="1"/>
    </xf>
    <xf numFmtId="0" fontId="6" fillId="12" borderId="1" xfId="0" applyFont="1" applyFill="1" applyBorder="1" applyAlignment="1">
      <alignment horizontal="left" vertical="center" wrapText="1" indent="1"/>
    </xf>
    <xf numFmtId="0" fontId="6" fillId="13"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9" fontId="6" fillId="7" borderId="3" xfId="5" applyFont="1" applyFill="1" applyBorder="1" applyAlignment="1">
      <alignment horizontal="left" vertical="center" wrapText="1" indent="1"/>
    </xf>
    <xf numFmtId="0" fontId="17" fillId="0" borderId="0" xfId="0" applyFont="1" applyAlignment="1">
      <alignment vertical="top"/>
    </xf>
    <xf numFmtId="0" fontId="6" fillId="0" borderId="3" xfId="0" applyFont="1" applyBorder="1" applyAlignment="1">
      <alignment horizontal="left" vertical="center" indent="1"/>
    </xf>
    <xf numFmtId="0" fontId="6" fillId="0" borderId="0" xfId="0" applyFont="1" applyAlignment="1">
      <alignment horizontal="left" vertical="center" wrapText="1" indent="1"/>
    </xf>
    <xf numFmtId="0" fontId="6" fillId="12" borderId="3" xfId="0" applyFont="1" applyFill="1" applyBorder="1" applyAlignment="1">
      <alignment horizontal="left" vertical="center" wrapText="1" indent="1"/>
    </xf>
    <xf numFmtId="0" fontId="6" fillId="7" borderId="3" xfId="0" applyFont="1" applyFill="1" applyBorder="1" applyAlignment="1">
      <alignment horizontal="left" vertical="center" indent="1"/>
    </xf>
    <xf numFmtId="0" fontId="8" fillId="2" borderId="3" xfId="0" applyFont="1" applyFill="1" applyBorder="1" applyAlignment="1">
      <alignment horizontal="left" vertical="center" wrapText="1" indent="1"/>
    </xf>
    <xf numFmtId="0" fontId="8" fillId="3" borderId="3" xfId="0" applyFont="1" applyFill="1" applyBorder="1" applyAlignment="1">
      <alignment horizontal="left" vertical="center" wrapText="1" indent="1"/>
    </xf>
    <xf numFmtId="0" fontId="8" fillId="4" borderId="3"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6" fillId="2" borderId="3" xfId="0" applyFont="1" applyFill="1" applyBorder="1" applyAlignment="1">
      <alignment horizontal="left" vertical="center" wrapText="1" indent="1"/>
    </xf>
    <xf numFmtId="0" fontId="6" fillId="3" borderId="3"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5" borderId="3" xfId="0" applyFont="1" applyFill="1" applyBorder="1" applyAlignment="1">
      <alignment horizontal="left" vertical="center" wrapText="1" indent="1"/>
    </xf>
    <xf numFmtId="1" fontId="6" fillId="17" borderId="3" xfId="0" applyNumberFormat="1" applyFont="1" applyFill="1" applyBorder="1" applyAlignment="1">
      <alignment horizontal="center" vertical="center" wrapText="1"/>
    </xf>
    <xf numFmtId="0" fontId="6" fillId="0" borderId="0" xfId="0" applyFont="1" applyAlignment="1">
      <alignment horizontal="left" vertical="center" indent="1"/>
    </xf>
    <xf numFmtId="164" fontId="6" fillId="7" borderId="3" xfId="0" applyNumberFormat="1" applyFont="1" applyFill="1" applyBorder="1" applyAlignment="1">
      <alignment vertical="center" wrapText="1"/>
    </xf>
    <xf numFmtId="164" fontId="6" fillId="14" borderId="3" xfId="0" applyNumberFormat="1" applyFont="1" applyFill="1" applyBorder="1" applyAlignment="1">
      <alignment vertical="center" wrapText="1"/>
    </xf>
    <xf numFmtId="0" fontId="17" fillId="0" borderId="0" xfId="0" applyFont="1" applyAlignment="1">
      <alignment vertical="center"/>
    </xf>
    <xf numFmtId="0" fontId="17" fillId="19" borderId="0" xfId="0" applyFont="1" applyFill="1" applyAlignment="1">
      <alignment horizontal="center" vertical="center"/>
    </xf>
    <xf numFmtId="9" fontId="17" fillId="15" borderId="0" xfId="5" applyFont="1" applyFill="1" applyAlignment="1">
      <alignment horizontal="center" vertical="center"/>
    </xf>
    <xf numFmtId="9" fontId="17" fillId="16" borderId="7" xfId="5" applyFont="1" applyFill="1" applyBorder="1" applyAlignment="1">
      <alignment horizontal="center" vertical="center"/>
    </xf>
    <xf numFmtId="0" fontId="23" fillId="7" borderId="0" xfId="0" applyFont="1" applyFill="1" applyAlignment="1">
      <alignment vertical="center"/>
    </xf>
    <xf numFmtId="0" fontId="6" fillId="0" borderId="3" xfId="0" applyFont="1" applyBorder="1" applyAlignment="1">
      <alignment horizontal="left" vertical="center" wrapText="1" indent="1"/>
    </xf>
    <xf numFmtId="0" fontId="6" fillId="7" borderId="9" xfId="0" applyFont="1" applyFill="1" applyBorder="1" applyAlignment="1">
      <alignment horizontal="left" vertical="center" indent="1"/>
    </xf>
    <xf numFmtId="0" fontId="6" fillId="7" borderId="10" xfId="0" applyFont="1" applyFill="1" applyBorder="1" applyAlignment="1">
      <alignment horizontal="left" vertical="center" wrapText="1" indent="1"/>
    </xf>
    <xf numFmtId="0" fontId="6" fillId="18" borderId="3" xfId="0" applyFont="1" applyFill="1" applyBorder="1" applyAlignment="1">
      <alignment horizontal="left" vertical="center" wrapText="1" indent="1"/>
    </xf>
    <xf numFmtId="0" fontId="6" fillId="19" borderId="3" xfId="0" applyFont="1" applyFill="1" applyBorder="1" applyAlignment="1">
      <alignment horizontal="center" vertical="center" wrapText="1"/>
    </xf>
    <xf numFmtId="0" fontId="5" fillId="20" borderId="3" xfId="0" applyFont="1" applyFill="1" applyBorder="1" applyAlignment="1">
      <alignment horizontal="center" vertical="center"/>
    </xf>
    <xf numFmtId="0" fontId="17" fillId="0" borderId="0" xfId="0" applyFont="1" applyAlignment="1">
      <alignment vertical="top" wrapText="1"/>
    </xf>
    <xf numFmtId="0" fontId="0" fillId="0" borderId="11" xfId="0" applyBorder="1"/>
    <xf numFmtId="0" fontId="6" fillId="7" borderId="11" xfId="0" applyFont="1" applyFill="1" applyBorder="1"/>
    <xf numFmtId="0" fontId="22" fillId="21" borderId="0" xfId="0" applyFont="1" applyFill="1" applyAlignment="1">
      <alignment horizontal="left" vertical="center" indent="1"/>
    </xf>
    <xf numFmtId="0" fontId="22" fillId="22" borderId="7" xfId="0" applyFont="1" applyFill="1" applyBorder="1" applyAlignment="1">
      <alignment horizontal="left" vertical="center" indent="1"/>
    </xf>
    <xf numFmtId="0" fontId="22" fillId="23" borderId="0" xfId="0" applyFont="1" applyFill="1" applyAlignment="1">
      <alignment horizontal="left" vertical="center" indent="1"/>
    </xf>
    <xf numFmtId="0" fontId="17" fillId="23" borderId="0" xfId="0" applyFont="1" applyFill="1" applyAlignment="1">
      <alignment horizontal="center" vertical="center"/>
    </xf>
    <xf numFmtId="1" fontId="17" fillId="21" borderId="0" xfId="5" applyNumberFormat="1" applyFont="1" applyFill="1" applyAlignment="1">
      <alignment horizontal="center" vertical="center"/>
    </xf>
    <xf numFmtId="1" fontId="17" fillId="22" borderId="7" xfId="5" applyNumberFormat="1" applyFont="1" applyFill="1" applyBorder="1" applyAlignment="1">
      <alignment horizontal="center" vertical="center"/>
    </xf>
    <xf numFmtId="0" fontId="5" fillId="24" borderId="3" xfId="0" applyFont="1" applyFill="1" applyBorder="1" applyAlignment="1">
      <alignment horizontal="center" vertical="center"/>
    </xf>
    <xf numFmtId="0" fontId="5" fillId="8" borderId="3" xfId="0" applyFont="1" applyFill="1" applyBorder="1" applyAlignment="1">
      <alignment horizontal="center" vertical="center"/>
    </xf>
    <xf numFmtId="0" fontId="5" fillId="25" borderId="3" xfId="0" applyFont="1" applyFill="1" applyBorder="1" applyAlignment="1">
      <alignment horizontal="center" vertical="center"/>
    </xf>
    <xf numFmtId="0" fontId="5" fillId="26"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168" fontId="17" fillId="18" borderId="0" xfId="0" applyNumberFormat="1" applyFont="1" applyFill="1" applyAlignment="1">
      <alignment horizontal="left" vertical="center"/>
    </xf>
    <xf numFmtId="168" fontId="17" fillId="9" borderId="0" xfId="0" applyNumberFormat="1" applyFont="1" applyFill="1" applyAlignment="1">
      <alignment horizontal="left" vertical="center"/>
    </xf>
    <xf numFmtId="9" fontId="17" fillId="8" borderId="7" xfId="5" applyFont="1" applyFill="1" applyBorder="1" applyAlignment="1">
      <alignment horizontal="left" vertical="center"/>
    </xf>
    <xf numFmtId="0" fontId="17" fillId="0" borderId="0" xfId="0" applyFont="1" applyAlignment="1">
      <alignment horizontal="left" vertical="top"/>
    </xf>
    <xf numFmtId="0" fontId="5" fillId="0" borderId="0" xfId="0" applyFont="1" applyAlignment="1">
      <alignment horizontal="center" vertical="center" wrapText="1"/>
    </xf>
    <xf numFmtId="167" fontId="21" fillId="12" borderId="5" xfId="0" applyNumberFormat="1" applyFont="1" applyFill="1" applyBorder="1" applyAlignment="1">
      <alignment horizontal="center" vertical="center"/>
    </xf>
    <xf numFmtId="167" fontId="21" fillId="12" borderId="6" xfId="0" applyNumberFormat="1" applyFont="1" applyFill="1" applyBorder="1" applyAlignment="1">
      <alignment horizontal="center" vertical="center"/>
    </xf>
    <xf numFmtId="0" fontId="21" fillId="10" borderId="5" xfId="0" applyFont="1" applyFill="1" applyBorder="1" applyAlignment="1">
      <alignment horizontal="center" vertical="center"/>
    </xf>
    <xf numFmtId="0" fontId="21" fillId="10" borderId="6" xfId="0" applyFont="1" applyFill="1" applyBorder="1" applyAlignment="1">
      <alignment horizontal="center" vertical="center"/>
    </xf>
    <xf numFmtId="0" fontId="5" fillId="0" borderId="0" xfId="0" applyFont="1" applyAlignment="1">
      <alignment horizontal="left" vertical="center" wrapText="1"/>
    </xf>
    <xf numFmtId="0" fontId="20" fillId="10" borderId="5" xfId="0" applyFont="1" applyFill="1" applyBorder="1" applyAlignment="1">
      <alignment horizontal="left" vertical="center" indent="1"/>
    </xf>
    <xf numFmtId="0" fontId="20" fillId="10" borderId="8" xfId="0" applyFont="1" applyFill="1" applyBorder="1" applyAlignment="1">
      <alignment horizontal="left" vertical="center" indent="1"/>
    </xf>
    <xf numFmtId="0" fontId="20" fillId="10" borderId="6" xfId="0" applyFont="1" applyFill="1" applyBorder="1" applyAlignment="1">
      <alignment horizontal="left" vertical="center" indent="1"/>
    </xf>
    <xf numFmtId="0" fontId="22" fillId="19" borderId="0" xfId="0" applyFont="1" applyFill="1" applyAlignment="1">
      <alignment horizontal="left" vertical="center" indent="1"/>
    </xf>
    <xf numFmtId="0" fontId="22" fillId="15" borderId="0" xfId="0" applyFont="1" applyFill="1" applyAlignment="1">
      <alignment horizontal="left" vertical="center" indent="1"/>
    </xf>
    <xf numFmtId="0" fontId="22" fillId="16" borderId="7" xfId="0" applyFont="1" applyFill="1" applyBorder="1" applyAlignment="1">
      <alignment horizontal="left" vertical="center" indent="1"/>
    </xf>
    <xf numFmtId="0" fontId="22" fillId="18" borderId="0" xfId="0" applyFont="1" applyFill="1" applyAlignment="1">
      <alignment horizontal="left" vertical="center" indent="1"/>
    </xf>
    <xf numFmtId="0" fontId="22" fillId="9" borderId="0" xfId="0" applyFont="1" applyFill="1" applyAlignment="1">
      <alignment horizontal="left" vertical="center" indent="1"/>
    </xf>
    <xf numFmtId="0" fontId="22" fillId="8" borderId="7" xfId="0" applyFont="1" applyFill="1" applyBorder="1" applyAlignment="1">
      <alignment horizontal="left" vertical="center" indent="1"/>
    </xf>
    <xf numFmtId="0" fontId="24" fillId="11" borderId="0" xfId="8" applyFont="1" applyFill="1" applyAlignment="1">
      <alignment horizontal="center" vertical="center"/>
    </xf>
  </cellXfs>
  <cellStyles count="10">
    <cellStyle name="Followed Hyperlink" xfId="1" builtinId="9" hidden="1"/>
    <cellStyle name="Followed Hyperlink" xfId="2" builtinId="9" hidden="1"/>
    <cellStyle name="Followed Hyperlink" xfId="4" builtinId="9" hidden="1"/>
    <cellStyle name="Hyperlink" xfId="3" builtinId="8" hidden="1"/>
    <cellStyle name="Hyperlink" xfId="8" builtinId="8"/>
    <cellStyle name="Normal" xfId="0" builtinId="0"/>
    <cellStyle name="Normal 2" xfId="6" xr:uid="{EF219B66-2215-ED41-9293-EA5D4194B7DC}"/>
    <cellStyle name="Normal 3" xfId="7" xr:uid="{25BD57BE-E4B0-2547-AC4B-B85FEDFDAF9E}"/>
    <cellStyle name="Normal 4" xfId="9" xr:uid="{B085CA38-DABA-464E-9DF2-E46307A0233B}"/>
    <cellStyle name="Percent" xfId="5" builtinId="5"/>
  </cellStyles>
  <dxfs count="121">
    <dxf>
      <fill>
        <patternFill>
          <bgColor rgb="FFFF6131"/>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ill>
        <patternFill>
          <bgColor rgb="FFFF5D00"/>
        </patternFill>
      </fill>
    </dxf>
    <dxf>
      <font>
        <color auto="1"/>
      </font>
      <fill>
        <patternFill>
          <bgColor theme="7" tint="0.59996337778862885"/>
        </patternFill>
      </fill>
    </dxf>
    <dxf>
      <font>
        <color auto="1"/>
      </font>
      <fill>
        <patternFill>
          <bgColor rgb="FFFFD5E9"/>
        </patternFill>
      </fill>
    </dxf>
    <dxf>
      <font>
        <color theme="1"/>
      </font>
      <fill>
        <patternFill>
          <bgColor rgb="FFFFEA95"/>
        </patternFill>
      </fill>
    </dxf>
    <dxf>
      <font>
        <color auto="1"/>
      </font>
      <fill>
        <patternFill>
          <bgColor rgb="FFD1D1DB"/>
        </patternFill>
      </fill>
    </dxf>
    <dxf>
      <font>
        <color auto="1"/>
      </font>
      <fill>
        <patternFill>
          <bgColor rgb="FFB4EC27"/>
        </patternFill>
      </fill>
    </dxf>
    <dxf>
      <font>
        <color auto="1"/>
      </font>
      <fill>
        <patternFill>
          <bgColor rgb="FF35E59C"/>
        </patternFill>
      </fill>
    </dxf>
    <dxf>
      <font>
        <color auto="1"/>
      </font>
      <fill>
        <patternFill>
          <fgColor auto="1"/>
          <bgColor rgb="FFB2F5EB"/>
        </patternFill>
      </fill>
    </dxf>
    <dxf>
      <font>
        <color auto="1"/>
      </font>
      <fill>
        <patternFill>
          <bgColor rgb="FFFF5D00"/>
        </patternFill>
      </fill>
    </dxf>
    <dxf>
      <font>
        <color theme="1"/>
      </font>
      <fill>
        <patternFill>
          <bgColor rgb="FFFFC000"/>
        </patternFill>
      </fill>
    </dxf>
    <dxf>
      <fill>
        <patternFill>
          <bgColor rgb="FFD3E4FA"/>
        </patternFill>
      </fill>
    </dxf>
    <dxf>
      <font>
        <b val="0"/>
        <i val="0"/>
        <color auto="1"/>
      </font>
      <fill>
        <patternFill>
          <bgColor rgb="FFFB7EEE"/>
        </patternFill>
      </fill>
    </dxf>
    <dxf>
      <font>
        <b val="0"/>
        <i val="0"/>
        <color auto="1"/>
      </font>
      <fill>
        <patternFill>
          <bgColor rgb="FFFFC000"/>
        </patternFill>
      </fill>
    </dxf>
    <dxf>
      <font>
        <b val="0"/>
        <i val="0"/>
        <color auto="1"/>
      </font>
      <fill>
        <patternFill>
          <bgColor rgb="FFB2F5EB"/>
        </patternFill>
      </fill>
    </dxf>
    <dxf>
      <font>
        <b val="0"/>
        <i val="0"/>
        <color auto="1"/>
      </font>
      <fill>
        <patternFill>
          <bgColor rgb="FFFF5D00"/>
        </patternFill>
      </fill>
    </dxf>
    <dxf>
      <font>
        <b val="0"/>
        <i val="0"/>
        <color auto="1"/>
      </font>
      <fill>
        <patternFill>
          <bgColor rgb="FFFF5D00"/>
        </patternFill>
      </fill>
    </dxf>
    <dxf>
      <font>
        <b val="0"/>
        <i val="0"/>
        <color auto="1"/>
      </font>
      <fill>
        <patternFill>
          <bgColor rgb="FFFB7EEE"/>
        </patternFill>
      </fill>
    </dxf>
    <dxf>
      <font>
        <b val="0"/>
        <i val="0"/>
        <color auto="1"/>
      </font>
      <fill>
        <patternFill>
          <bgColor rgb="FFFFC000"/>
        </patternFill>
      </fill>
    </dxf>
    <dxf>
      <font>
        <b val="0"/>
        <i val="0"/>
        <color auto="1"/>
      </font>
      <fill>
        <patternFill>
          <bgColor rgb="FFB2F5EB"/>
        </patternFill>
      </fill>
    </dxf>
    <dxf>
      <font>
        <b val="0"/>
        <i val="0"/>
      </font>
      <fill>
        <patternFill>
          <bgColor rgb="FFFFBC60"/>
        </patternFill>
      </fill>
    </dxf>
    <dxf>
      <font>
        <b val="0"/>
        <i val="0"/>
        <color auto="1"/>
      </font>
      <fill>
        <patternFill>
          <bgColor rgb="FF47FFFE"/>
        </patternFill>
      </fill>
    </dxf>
    <dxf>
      <font>
        <b val="0"/>
        <i val="0"/>
        <color auto="1"/>
      </font>
      <fill>
        <patternFill>
          <bgColor rgb="FFC6D0FF"/>
        </patternFill>
      </fill>
    </dxf>
    <dxf>
      <font>
        <b val="0"/>
        <i val="0"/>
        <color auto="1"/>
      </font>
      <fill>
        <patternFill>
          <bgColor rgb="FF47FFFE"/>
        </patternFill>
      </fill>
    </dxf>
    <dxf>
      <font>
        <b val="0"/>
        <i val="0"/>
        <color auto="1"/>
      </font>
      <fill>
        <patternFill>
          <bgColor rgb="FFC6D0FF"/>
        </patternFill>
      </fill>
    </dxf>
    <dxf>
      <font>
        <b val="0"/>
        <i val="0"/>
      </font>
      <fill>
        <patternFill>
          <bgColor rgb="FFFFBC60"/>
        </patternFill>
      </fill>
    </dxf>
    <dxf>
      <fill>
        <patternFill>
          <bgColor rgb="FFFF6131"/>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ill>
        <patternFill>
          <bgColor rgb="FFFF5D00"/>
        </patternFill>
      </fill>
    </dxf>
    <dxf>
      <font>
        <color auto="1"/>
      </font>
      <fill>
        <patternFill>
          <bgColor theme="7" tint="0.59996337778862885"/>
        </patternFill>
      </fill>
    </dxf>
    <dxf>
      <font>
        <color auto="1"/>
      </font>
      <fill>
        <patternFill>
          <bgColor rgb="FFFFD5E9"/>
        </patternFill>
      </fill>
    </dxf>
    <dxf>
      <font>
        <color theme="1"/>
      </font>
      <fill>
        <patternFill>
          <bgColor rgb="FFFFEA95"/>
        </patternFill>
      </fill>
    </dxf>
    <dxf>
      <font>
        <color auto="1"/>
      </font>
      <fill>
        <patternFill>
          <bgColor rgb="FFD1D1DB"/>
        </patternFill>
      </fill>
    </dxf>
    <dxf>
      <font>
        <color auto="1"/>
      </font>
      <fill>
        <patternFill>
          <bgColor rgb="FFB4EC27"/>
        </patternFill>
      </fill>
    </dxf>
    <dxf>
      <font>
        <color auto="1"/>
      </font>
      <fill>
        <patternFill>
          <bgColor rgb="FF35E59C"/>
        </patternFill>
      </fill>
    </dxf>
    <dxf>
      <font>
        <color auto="1"/>
      </font>
      <fill>
        <patternFill>
          <fgColor auto="1"/>
          <bgColor rgb="FFB2F5EB"/>
        </patternFill>
      </fill>
    </dxf>
    <dxf>
      <font>
        <color auto="1"/>
      </font>
      <fill>
        <patternFill>
          <bgColor rgb="FFFF5D00"/>
        </patternFill>
      </fill>
    </dxf>
    <dxf>
      <font>
        <color theme="1"/>
      </font>
      <fill>
        <patternFill>
          <bgColor rgb="FFFFC000"/>
        </patternFill>
      </fill>
    </dxf>
    <dxf>
      <fill>
        <patternFill>
          <bgColor rgb="FFD3E4FA"/>
        </patternFill>
      </fill>
    </dxf>
    <dxf>
      <font>
        <b val="0"/>
        <i val="0"/>
        <color auto="1"/>
      </font>
      <fill>
        <patternFill>
          <bgColor rgb="FFFB7EEE"/>
        </patternFill>
      </fill>
    </dxf>
    <dxf>
      <font>
        <b val="0"/>
        <i val="0"/>
        <color auto="1"/>
      </font>
      <fill>
        <patternFill>
          <bgColor rgb="FFFFC000"/>
        </patternFill>
      </fill>
    </dxf>
    <dxf>
      <font>
        <b val="0"/>
        <i val="0"/>
        <color auto="1"/>
      </font>
      <fill>
        <patternFill>
          <bgColor rgb="FFB2F5EB"/>
        </patternFill>
      </fill>
    </dxf>
    <dxf>
      <font>
        <b val="0"/>
        <i val="0"/>
        <color auto="1"/>
      </font>
      <fill>
        <patternFill>
          <bgColor rgb="FFFF5D00"/>
        </patternFill>
      </fill>
    </dxf>
    <dxf>
      <font>
        <b val="0"/>
        <i val="0"/>
        <color auto="1"/>
      </font>
      <fill>
        <patternFill>
          <bgColor rgb="FFFF5D00"/>
        </patternFill>
      </fill>
    </dxf>
    <dxf>
      <font>
        <b val="0"/>
        <i val="0"/>
        <color auto="1"/>
      </font>
      <fill>
        <patternFill>
          <bgColor rgb="FFFB7EEE"/>
        </patternFill>
      </fill>
    </dxf>
    <dxf>
      <font>
        <b val="0"/>
        <i val="0"/>
        <color auto="1"/>
      </font>
      <fill>
        <patternFill>
          <bgColor rgb="FFFFC000"/>
        </patternFill>
      </fill>
    </dxf>
    <dxf>
      <font>
        <b val="0"/>
        <i val="0"/>
        <color auto="1"/>
      </font>
      <fill>
        <patternFill>
          <bgColor rgb="FFB2F5EB"/>
        </patternFill>
      </fill>
    </dxf>
    <dxf>
      <font>
        <b val="0"/>
        <i val="0"/>
      </font>
      <fill>
        <patternFill>
          <bgColor rgb="FFFFBC60"/>
        </patternFill>
      </fill>
    </dxf>
    <dxf>
      <font>
        <b val="0"/>
        <i val="0"/>
        <color auto="1"/>
      </font>
      <fill>
        <patternFill>
          <bgColor rgb="FF47FFFE"/>
        </patternFill>
      </fill>
    </dxf>
    <dxf>
      <font>
        <b val="0"/>
        <i val="0"/>
        <color auto="1"/>
      </font>
      <fill>
        <patternFill>
          <bgColor rgb="FFC6D0FF"/>
        </patternFill>
      </fill>
    </dxf>
    <dxf>
      <font>
        <b val="0"/>
        <i val="0"/>
        <color auto="1"/>
      </font>
      <fill>
        <patternFill>
          <bgColor rgb="FF47FFFE"/>
        </patternFill>
      </fill>
    </dxf>
    <dxf>
      <font>
        <b val="0"/>
        <i val="0"/>
        <color auto="1"/>
      </font>
      <fill>
        <patternFill>
          <bgColor rgb="FFC6D0FF"/>
        </patternFill>
      </fill>
    </dxf>
    <dxf>
      <font>
        <b val="0"/>
        <i val="0"/>
      </font>
      <fill>
        <patternFill>
          <bgColor rgb="FFFFBC60"/>
        </patternFill>
      </fill>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_);_(&quot;$&quot;* \(#,##0\);_(&quot;$&quot;* &quot;-&quot;??_);_(@_)"/>
      <fill>
        <patternFill patternType="solid">
          <fgColor indexed="64"/>
          <bgColor rgb="FFFFEBC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0"/>
        <color rgb="FF000000"/>
        <name val="Century Gothic"/>
        <scheme val="none"/>
      </font>
      <fill>
        <patternFill patternType="solid">
          <fgColor rgb="FF000000"/>
          <bgColor rgb="FFFFFFFF"/>
        </patternFill>
      </fill>
      <alignment horizontal="left" vertical="center" textRotation="0" wrapText="1" relativeIndent="1" justifyLastLine="0" shrinkToFit="0" readingOrder="0"/>
    </dxf>
    <dxf>
      <font>
        <b val="0"/>
        <i val="0"/>
        <strike val="0"/>
        <condense val="0"/>
        <extend val="0"/>
        <outline val="0"/>
        <shadow val="0"/>
        <u val="none"/>
        <vertAlign val="baseline"/>
        <sz val="10"/>
        <color theme="1"/>
        <name val="Century Gothic"/>
        <family val="1"/>
        <scheme val="none"/>
      </font>
      <fill>
        <patternFill patternType="solid">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_);_(&quot;$&quot;* \(#,##0\);_(&quot;$&quot;* &quot;-&quot;??_);_(@_)"/>
      <fill>
        <patternFill patternType="solid">
          <fgColor indexed="64"/>
          <bgColor rgb="FFFFEBC1"/>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general"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dxf>
    <dxf>
      <font>
        <b val="0"/>
        <i val="0"/>
        <strike val="0"/>
        <condense val="0"/>
        <extend val="0"/>
        <outline val="0"/>
        <shadow val="0"/>
        <u val="none"/>
        <vertAlign val="baseline"/>
        <sz val="10"/>
        <color theme="1"/>
        <name val="Century Gothic"/>
        <family val="1"/>
        <scheme val="none"/>
      </font>
      <fill>
        <patternFill patternType="solid">
          <fgColor indexed="64"/>
          <bgColor theme="2"/>
        </patternFill>
      </fill>
      <alignment horizontal="center" vertical="center" textRotation="0" wrapText="1" indent="0" justifyLastLine="0" shrinkToFit="0" readingOrder="0"/>
    </dxf>
    <dxf>
      <fill>
        <patternFill patternType="none">
          <fgColor indexed="64"/>
        </patternFill>
      </fill>
    </dxf>
  </dxfs>
  <tableStyles count="1" defaultTableStyle="TableStyleMedium2" defaultPivotStyle="PivotStyleLight16">
    <tableStyle name="Table Style 1" pivot="0" count="1" xr9:uid="{00000000-0011-0000-FFFF-FFFF00000000}">
      <tableStyleElement type="secondColumnStripe" dxfId="120"/>
    </tableStyle>
  </tableStyles>
  <colors>
    <mruColors>
      <color rgb="FFB2F5EB"/>
      <color rgb="FFFB7EEE"/>
      <color rgb="FFFF5D00"/>
      <color rgb="FF47FFFE"/>
      <color rgb="FFC6D0FF"/>
      <color rgb="FFFFBC60"/>
      <color rgb="FFFF9D00"/>
      <color rgb="FFB4EC27"/>
      <color rgb="FF35E59C"/>
      <color rgb="FFD1D1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92348894270086"/>
          <c:y val="4.4176706827309238E-2"/>
          <c:w val="0.77636207643087385"/>
          <c:h val="0.91164658634538154"/>
        </c:manualLayout>
      </c:layout>
      <c:barChart>
        <c:barDir val="bar"/>
        <c:grouping val="clustered"/>
        <c:varyColors val="0"/>
        <c:ser>
          <c:idx val="0"/>
          <c:order val="0"/>
          <c:tx>
            <c:strRef>
              <c:f>'EX - Agile Portfolio Dashboard'!$E$97</c:f>
              <c:strCache>
                <c:ptCount val="1"/>
                <c:pt idx="0">
                  <c:v>Status 
Quantity</c:v>
                </c:pt>
              </c:strCache>
            </c:strRef>
          </c:tx>
          <c:spPr>
            <a:solidFill>
              <a:schemeClr val="accent1"/>
            </a:solidFill>
            <a:ln>
              <a:noFill/>
            </a:ln>
            <a:effectLst/>
          </c:spPr>
          <c:invertIfNegative val="0"/>
          <c:dPt>
            <c:idx val="0"/>
            <c:invertIfNegative val="0"/>
            <c:bubble3D val="0"/>
            <c:spPr>
              <a:solidFill>
                <a:srgbClr val="B7D2FF"/>
              </a:solidFill>
              <a:ln>
                <a:noFill/>
              </a:ln>
              <a:effectLst/>
            </c:spPr>
            <c:extLst>
              <c:ext xmlns:c16="http://schemas.microsoft.com/office/drawing/2014/chart" uri="{C3380CC4-5D6E-409C-BE32-E72D297353CC}">
                <c16:uniqueId val="{00000001-AFC7-4C5D-AC90-7BBF6D093AFF}"/>
              </c:ext>
            </c:extLst>
          </c:dPt>
          <c:dPt>
            <c:idx val="1"/>
            <c:invertIfNegative val="0"/>
            <c:bubble3D val="0"/>
            <c:spPr>
              <a:solidFill>
                <a:srgbClr val="FFD5E9"/>
              </a:solidFill>
              <a:ln>
                <a:noFill/>
              </a:ln>
              <a:effectLst/>
            </c:spPr>
            <c:extLst>
              <c:ext xmlns:c16="http://schemas.microsoft.com/office/drawing/2014/chart" uri="{C3380CC4-5D6E-409C-BE32-E72D297353CC}">
                <c16:uniqueId val="{00000003-AFC7-4C5D-AC90-7BBF6D093AFF}"/>
              </c:ext>
            </c:extLst>
          </c:dPt>
          <c:dPt>
            <c:idx val="2"/>
            <c:invertIfNegative val="0"/>
            <c:bubble3D val="0"/>
            <c:spPr>
              <a:solidFill>
                <a:srgbClr val="FFEA95"/>
              </a:solidFill>
              <a:ln>
                <a:noFill/>
              </a:ln>
              <a:effectLst/>
            </c:spPr>
            <c:extLst>
              <c:ext xmlns:c16="http://schemas.microsoft.com/office/drawing/2014/chart" uri="{C3380CC4-5D6E-409C-BE32-E72D297353CC}">
                <c16:uniqueId val="{00000005-AFC7-4C5D-AC90-7BBF6D093AFF}"/>
              </c:ext>
            </c:extLst>
          </c:dPt>
          <c:dPt>
            <c:idx val="3"/>
            <c:invertIfNegative val="0"/>
            <c:bubble3D val="0"/>
            <c:spPr>
              <a:solidFill>
                <a:srgbClr val="B2F5EB"/>
              </a:solidFill>
              <a:ln>
                <a:noFill/>
              </a:ln>
              <a:effectLst/>
            </c:spPr>
            <c:extLst>
              <c:ext xmlns:c16="http://schemas.microsoft.com/office/drawing/2014/chart" uri="{C3380CC4-5D6E-409C-BE32-E72D297353CC}">
                <c16:uniqueId val="{00000007-AFC7-4C5D-AC90-7BBF6D093AFF}"/>
              </c:ext>
            </c:extLst>
          </c:dPt>
          <c:dPt>
            <c:idx val="4"/>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9-AFC7-4C5D-AC90-7BBF6D093AFF}"/>
              </c:ext>
            </c:extLst>
          </c:dPt>
          <c:dPt>
            <c:idx val="5"/>
            <c:invertIfNegative val="0"/>
            <c:bubble3D val="0"/>
            <c:spPr>
              <a:solidFill>
                <a:srgbClr val="B4EC27"/>
              </a:solidFill>
              <a:ln>
                <a:noFill/>
              </a:ln>
              <a:effectLst/>
            </c:spPr>
            <c:extLst>
              <c:ext xmlns:c16="http://schemas.microsoft.com/office/drawing/2014/chart" uri="{C3380CC4-5D6E-409C-BE32-E72D297353CC}">
                <c16:uniqueId val="{0000000B-AFC7-4C5D-AC90-7BBF6D093AFF}"/>
              </c:ext>
            </c:extLst>
          </c:dPt>
          <c:dPt>
            <c:idx val="6"/>
            <c:invertIfNegative val="0"/>
            <c:bubble3D val="0"/>
            <c:spPr>
              <a:solidFill>
                <a:srgbClr val="35E59C"/>
              </a:solidFill>
              <a:ln>
                <a:noFill/>
              </a:ln>
              <a:effectLst/>
            </c:spPr>
            <c:extLst>
              <c:ext xmlns:c16="http://schemas.microsoft.com/office/drawing/2014/chart" uri="{C3380CC4-5D6E-409C-BE32-E72D297353CC}">
                <c16:uniqueId val="{0000000D-AFC7-4C5D-AC90-7BBF6D093AFF}"/>
              </c:ext>
            </c:extLst>
          </c:dPt>
          <c:dPt>
            <c:idx val="7"/>
            <c:invertIfNegative val="0"/>
            <c:bubble3D val="0"/>
            <c:spPr>
              <a:solidFill>
                <a:srgbClr val="FFC000"/>
              </a:solidFill>
              <a:ln>
                <a:noFill/>
              </a:ln>
              <a:effectLst/>
            </c:spPr>
            <c:extLst>
              <c:ext xmlns:c16="http://schemas.microsoft.com/office/drawing/2014/chart" uri="{C3380CC4-5D6E-409C-BE32-E72D297353CC}">
                <c16:uniqueId val="{0000000E-1D1C-3748-BAAA-23F8064AB8FD}"/>
              </c:ext>
            </c:extLst>
          </c:dPt>
          <c:dPt>
            <c:idx val="8"/>
            <c:invertIfNegative val="0"/>
            <c:bubble3D val="0"/>
            <c:spPr>
              <a:solidFill>
                <a:srgbClr val="FF5D00"/>
              </a:solidFill>
              <a:ln>
                <a:noFill/>
              </a:ln>
              <a:effectLst/>
            </c:spPr>
            <c:extLst>
              <c:ext xmlns:c16="http://schemas.microsoft.com/office/drawing/2014/chart" uri="{C3380CC4-5D6E-409C-BE32-E72D297353CC}">
                <c16:uniqueId val="{0000000F-1D1C-3748-BAAA-23F8064AB8FD}"/>
              </c:ext>
            </c:extLst>
          </c:dPt>
          <c:dPt>
            <c:idx val="9"/>
            <c:invertIfNegative val="0"/>
            <c:bubble3D val="0"/>
            <c:spPr>
              <a:solidFill>
                <a:srgbClr val="D1D1DB"/>
              </a:solidFill>
              <a:ln>
                <a:noFill/>
              </a:ln>
              <a:effectLst/>
            </c:spPr>
            <c:extLst>
              <c:ext xmlns:c16="http://schemas.microsoft.com/office/drawing/2014/chart" uri="{C3380CC4-5D6E-409C-BE32-E72D297353CC}">
                <c16:uniqueId val="{00000013-8EBC-7446-AE92-7E25CB0CD5FC}"/>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 - Agile Portfolio Dashboard'!$D$98:$D$107</c:f>
              <c:strCache>
                <c:ptCount val="10"/>
                <c:pt idx="0">
                  <c:v>Proposed</c:v>
                </c:pt>
                <c:pt idx="1">
                  <c:v>Unscheduled</c:v>
                </c:pt>
                <c:pt idx="2">
                  <c:v>Not Started</c:v>
                </c:pt>
                <c:pt idx="3">
                  <c:v>Review</c:v>
                </c:pt>
                <c:pt idx="4">
                  <c:v>Approved</c:v>
                </c:pt>
                <c:pt idx="5">
                  <c:v>Ongoing</c:v>
                </c:pt>
                <c:pt idx="6">
                  <c:v>Finished</c:v>
                </c:pt>
                <c:pt idx="7">
                  <c:v>Paused</c:v>
                </c:pt>
                <c:pt idx="8">
                  <c:v>Overdue</c:v>
                </c:pt>
                <c:pt idx="9">
                  <c:v>Terminated</c:v>
                </c:pt>
              </c:strCache>
            </c:strRef>
          </c:cat>
          <c:val>
            <c:numRef>
              <c:f>'EX - Agile Portfolio Dashboard'!$E$98:$E$107</c:f>
              <c:numCache>
                <c:formatCode>General</c:formatCode>
                <c:ptCount val="10"/>
                <c:pt idx="0">
                  <c:v>1</c:v>
                </c:pt>
                <c:pt idx="1">
                  <c:v>3</c:v>
                </c:pt>
                <c:pt idx="2">
                  <c:v>4</c:v>
                </c:pt>
                <c:pt idx="3">
                  <c:v>4</c:v>
                </c:pt>
                <c:pt idx="4">
                  <c:v>9</c:v>
                </c:pt>
                <c:pt idx="5">
                  <c:v>16</c:v>
                </c:pt>
                <c:pt idx="6">
                  <c:v>23</c:v>
                </c:pt>
                <c:pt idx="7">
                  <c:v>6</c:v>
                </c:pt>
                <c:pt idx="8">
                  <c:v>6</c:v>
                </c:pt>
                <c:pt idx="9">
                  <c:v>3</c:v>
                </c:pt>
              </c:numCache>
            </c:numRef>
          </c:val>
          <c:extLst>
            <c:ext xmlns:c16="http://schemas.microsoft.com/office/drawing/2014/chart" uri="{C3380CC4-5D6E-409C-BE32-E72D297353CC}">
              <c16:uniqueId val="{0000000E-AFC7-4C5D-AC90-7BBF6D093AFF}"/>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1200">
          <a:solidFill>
            <a:schemeClr val="tx1"/>
          </a:solidFill>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'BLANK - Portfolio Dashboard'!$C$110</c:f>
              <c:strCache>
                <c:ptCount val="1"/>
                <c:pt idx="0">
                  <c:v>Low</c:v>
                </c:pt>
              </c:strCache>
            </c:strRef>
          </c:tx>
          <c:spPr>
            <a:solidFill>
              <a:srgbClr val="B2F5EB"/>
            </a:solidFill>
            <a:ln>
              <a:noFill/>
            </a:ln>
            <a:effectLst/>
          </c:spPr>
          <c:invertIfNegative val="0"/>
          <c:cat>
            <c:strRef>
              <c:f>'BLANK - Portfolio Dashboard'!$B$111:$B$113</c:f>
              <c:strCache>
                <c:ptCount val="3"/>
                <c:pt idx="0">
                  <c:v>Bug</c:v>
                </c:pt>
                <c:pt idx="1">
                  <c:v>Story</c:v>
                </c:pt>
                <c:pt idx="2">
                  <c:v>Task</c:v>
                </c:pt>
              </c:strCache>
            </c:strRef>
          </c:cat>
          <c:val>
            <c:numRef>
              <c:f>'BLANK - Portfolio Dashboard'!$C$111:$C$113</c:f>
              <c:numCache>
                <c:formatCode>General</c:formatCode>
                <c:ptCount val="3"/>
                <c:pt idx="0">
                  <c:v>0</c:v>
                </c:pt>
                <c:pt idx="1">
                  <c:v>0</c:v>
                </c:pt>
                <c:pt idx="2">
                  <c:v>0</c:v>
                </c:pt>
              </c:numCache>
            </c:numRef>
          </c:val>
          <c:extLst>
            <c:ext xmlns:c16="http://schemas.microsoft.com/office/drawing/2014/chart" uri="{C3380CC4-5D6E-409C-BE32-E72D297353CC}">
              <c16:uniqueId val="{00000000-206E-5748-BD9F-1A4278E9D673}"/>
            </c:ext>
          </c:extLst>
        </c:ser>
        <c:ser>
          <c:idx val="1"/>
          <c:order val="1"/>
          <c:tx>
            <c:strRef>
              <c:f>'BLANK - Portfolio Dashboard'!$D$110</c:f>
              <c:strCache>
                <c:ptCount val="1"/>
                <c:pt idx="0">
                  <c:v>Medium</c:v>
                </c:pt>
              </c:strCache>
            </c:strRef>
          </c:tx>
          <c:spPr>
            <a:solidFill>
              <a:srgbClr val="FFC000"/>
            </a:solidFill>
            <a:ln>
              <a:noFill/>
            </a:ln>
            <a:effectLst/>
          </c:spPr>
          <c:invertIfNegative val="0"/>
          <c:cat>
            <c:strRef>
              <c:f>'BLANK - Portfolio Dashboard'!$B$111:$B$113</c:f>
              <c:strCache>
                <c:ptCount val="3"/>
                <c:pt idx="0">
                  <c:v>Bug</c:v>
                </c:pt>
                <c:pt idx="1">
                  <c:v>Story</c:v>
                </c:pt>
                <c:pt idx="2">
                  <c:v>Task</c:v>
                </c:pt>
              </c:strCache>
            </c:strRef>
          </c:cat>
          <c:val>
            <c:numRef>
              <c:f>'BLANK - Portfolio Dashboard'!$D$111:$D$113</c:f>
              <c:numCache>
                <c:formatCode>General</c:formatCode>
                <c:ptCount val="3"/>
                <c:pt idx="0">
                  <c:v>0</c:v>
                </c:pt>
                <c:pt idx="1">
                  <c:v>0</c:v>
                </c:pt>
                <c:pt idx="2">
                  <c:v>0</c:v>
                </c:pt>
              </c:numCache>
            </c:numRef>
          </c:val>
          <c:extLst>
            <c:ext xmlns:c16="http://schemas.microsoft.com/office/drawing/2014/chart" uri="{C3380CC4-5D6E-409C-BE32-E72D297353CC}">
              <c16:uniqueId val="{00000001-206E-5748-BD9F-1A4278E9D673}"/>
            </c:ext>
          </c:extLst>
        </c:ser>
        <c:ser>
          <c:idx val="2"/>
          <c:order val="2"/>
          <c:tx>
            <c:strRef>
              <c:f>'BLANK - Portfolio Dashboard'!$E$110</c:f>
              <c:strCache>
                <c:ptCount val="1"/>
                <c:pt idx="0">
                  <c:v>High</c:v>
                </c:pt>
              </c:strCache>
            </c:strRef>
          </c:tx>
          <c:spPr>
            <a:solidFill>
              <a:srgbClr val="FB7EEE"/>
            </a:solidFill>
            <a:ln>
              <a:noFill/>
            </a:ln>
            <a:effectLst/>
          </c:spPr>
          <c:invertIfNegative val="0"/>
          <c:cat>
            <c:strRef>
              <c:f>'BLANK - Portfolio Dashboard'!$B$111:$B$113</c:f>
              <c:strCache>
                <c:ptCount val="3"/>
                <c:pt idx="0">
                  <c:v>Bug</c:v>
                </c:pt>
                <c:pt idx="1">
                  <c:v>Story</c:v>
                </c:pt>
                <c:pt idx="2">
                  <c:v>Task</c:v>
                </c:pt>
              </c:strCache>
            </c:strRef>
          </c:cat>
          <c:val>
            <c:numRef>
              <c:f>'BLANK - Portfolio Dashboard'!$E$111:$E$113</c:f>
              <c:numCache>
                <c:formatCode>General</c:formatCode>
                <c:ptCount val="3"/>
                <c:pt idx="0">
                  <c:v>0</c:v>
                </c:pt>
                <c:pt idx="1">
                  <c:v>0</c:v>
                </c:pt>
                <c:pt idx="2">
                  <c:v>0</c:v>
                </c:pt>
              </c:numCache>
            </c:numRef>
          </c:val>
          <c:extLst>
            <c:ext xmlns:c16="http://schemas.microsoft.com/office/drawing/2014/chart" uri="{C3380CC4-5D6E-409C-BE32-E72D297353CC}">
              <c16:uniqueId val="{00000002-206E-5748-BD9F-1A4278E9D673}"/>
            </c:ext>
          </c:extLst>
        </c:ser>
        <c:ser>
          <c:idx val="3"/>
          <c:order val="3"/>
          <c:tx>
            <c:strRef>
              <c:f>'BLANK - Portfolio Dashboard'!$F$110</c:f>
              <c:strCache>
                <c:ptCount val="1"/>
                <c:pt idx="0">
                  <c:v>Extreme</c:v>
                </c:pt>
              </c:strCache>
            </c:strRef>
          </c:tx>
          <c:spPr>
            <a:solidFill>
              <a:srgbClr val="FF5D00"/>
            </a:solidFill>
            <a:ln>
              <a:noFill/>
            </a:ln>
            <a:effectLst/>
          </c:spPr>
          <c:invertIfNegative val="0"/>
          <c:cat>
            <c:strRef>
              <c:f>'BLANK - Portfolio Dashboard'!$B$111:$B$113</c:f>
              <c:strCache>
                <c:ptCount val="3"/>
                <c:pt idx="0">
                  <c:v>Bug</c:v>
                </c:pt>
                <c:pt idx="1">
                  <c:v>Story</c:v>
                </c:pt>
                <c:pt idx="2">
                  <c:v>Task</c:v>
                </c:pt>
              </c:strCache>
            </c:strRef>
          </c:cat>
          <c:val>
            <c:numRef>
              <c:f>'BLANK - Portfolio Dashboard'!$F$111:$F$113</c:f>
              <c:numCache>
                <c:formatCode>General</c:formatCode>
                <c:ptCount val="3"/>
                <c:pt idx="0">
                  <c:v>0</c:v>
                </c:pt>
                <c:pt idx="1">
                  <c:v>0</c:v>
                </c:pt>
                <c:pt idx="2">
                  <c:v>0</c:v>
                </c:pt>
              </c:numCache>
            </c:numRef>
          </c:val>
          <c:extLst>
            <c:ext xmlns:c16="http://schemas.microsoft.com/office/drawing/2014/chart" uri="{C3380CC4-5D6E-409C-BE32-E72D297353CC}">
              <c16:uniqueId val="{00000003-206E-5748-BD9F-1A4278E9D673}"/>
            </c:ext>
          </c:extLst>
        </c:ser>
        <c:dLbls>
          <c:showLegendKey val="0"/>
          <c:showVal val="0"/>
          <c:showCatName val="0"/>
          <c:showSerName val="0"/>
          <c:showPercent val="0"/>
          <c:showBubbleSize val="0"/>
        </c:dLbls>
        <c:gapWidth val="25"/>
        <c:overlap val="100"/>
        <c:axId val="1984572816"/>
        <c:axId val="1984514624"/>
      </c:barChart>
      <c:catAx>
        <c:axId val="198457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84514624"/>
        <c:crosses val="autoZero"/>
        <c:auto val="1"/>
        <c:lblAlgn val="ctr"/>
        <c:lblOffset val="100"/>
        <c:noMultiLvlLbl val="0"/>
      </c:catAx>
      <c:valAx>
        <c:axId val="1984514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84572816"/>
        <c:crosses val="autoZero"/>
        <c:crossBetween val="between"/>
      </c:valAx>
      <c:spPr>
        <a:noFill/>
        <a:ln>
          <a:noFill/>
        </a:ln>
        <a:effectLst/>
      </c:spPr>
    </c:plotArea>
    <c:legend>
      <c:legendPos val="b"/>
      <c:layout>
        <c:manualLayout>
          <c:xMode val="edge"/>
          <c:yMode val="edge"/>
          <c:x val="1.6096914772445896E-2"/>
          <c:y val="0.91736756818441179"/>
          <c:w val="0.96466126875649982"/>
          <c:h val="6.5241127467762186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 - Agile Portfolio Dashboard'!$F$97</c:f>
              <c:strCache>
                <c:ptCount val="1"/>
                <c:pt idx="0">
                  <c:v>Priority 
Level</c:v>
                </c:pt>
              </c:strCache>
            </c:strRef>
          </c:tx>
          <c:spPr>
            <a:solidFill>
              <a:schemeClr val="accent1"/>
            </a:solidFill>
            <a:ln>
              <a:noFill/>
            </a:ln>
            <a:effectLst/>
          </c:spPr>
          <c:invertIfNegative val="0"/>
          <c:dPt>
            <c:idx val="0"/>
            <c:invertIfNegative val="0"/>
            <c:bubble3D val="0"/>
            <c:spPr>
              <a:solidFill>
                <a:srgbClr val="B2F5EB"/>
              </a:solidFill>
              <a:ln>
                <a:noFill/>
              </a:ln>
              <a:effectLst/>
            </c:spPr>
            <c:extLst>
              <c:ext xmlns:c16="http://schemas.microsoft.com/office/drawing/2014/chart" uri="{C3380CC4-5D6E-409C-BE32-E72D297353CC}">
                <c16:uniqueId val="{00000001-EC7D-4476-B1FD-BD57B64A68B7}"/>
              </c:ext>
            </c:extLst>
          </c:dPt>
          <c:dPt>
            <c:idx val="1"/>
            <c:invertIfNegative val="0"/>
            <c:bubble3D val="0"/>
            <c:spPr>
              <a:solidFill>
                <a:srgbClr val="FFC000"/>
              </a:solidFill>
              <a:ln>
                <a:noFill/>
              </a:ln>
              <a:effectLst/>
            </c:spPr>
            <c:extLst>
              <c:ext xmlns:c16="http://schemas.microsoft.com/office/drawing/2014/chart" uri="{C3380CC4-5D6E-409C-BE32-E72D297353CC}">
                <c16:uniqueId val="{00000003-EC7D-4476-B1FD-BD57B64A68B7}"/>
              </c:ext>
            </c:extLst>
          </c:dPt>
          <c:dPt>
            <c:idx val="2"/>
            <c:invertIfNegative val="0"/>
            <c:bubble3D val="0"/>
            <c:spPr>
              <a:solidFill>
                <a:srgbClr val="FB7EEE"/>
              </a:solidFill>
              <a:ln>
                <a:noFill/>
              </a:ln>
              <a:effectLst/>
            </c:spPr>
            <c:extLst>
              <c:ext xmlns:c16="http://schemas.microsoft.com/office/drawing/2014/chart" uri="{C3380CC4-5D6E-409C-BE32-E72D297353CC}">
                <c16:uniqueId val="{00000005-EC7D-4476-B1FD-BD57B64A68B7}"/>
              </c:ext>
            </c:extLst>
          </c:dPt>
          <c:dPt>
            <c:idx val="3"/>
            <c:invertIfNegative val="0"/>
            <c:bubble3D val="0"/>
            <c:spPr>
              <a:solidFill>
                <a:srgbClr val="FF5D00"/>
              </a:solidFill>
              <a:ln>
                <a:noFill/>
              </a:ln>
              <a:effectLst/>
            </c:spPr>
            <c:extLst>
              <c:ext xmlns:c16="http://schemas.microsoft.com/office/drawing/2014/chart" uri="{C3380CC4-5D6E-409C-BE32-E72D297353CC}">
                <c16:uniqueId val="{00000007-EC7D-4476-B1FD-BD57B64A68B7}"/>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 - Agile Portfolio Dashboard'!$F$98:$F$101</c:f>
              <c:strCache>
                <c:ptCount val="4"/>
                <c:pt idx="0">
                  <c:v>Low</c:v>
                </c:pt>
                <c:pt idx="1">
                  <c:v>Medium</c:v>
                </c:pt>
                <c:pt idx="2">
                  <c:v>High</c:v>
                </c:pt>
                <c:pt idx="3">
                  <c:v>Extreme</c:v>
                </c:pt>
              </c:strCache>
            </c:strRef>
          </c:cat>
          <c:val>
            <c:numRef>
              <c:f>'EX - Agile Portfolio Dashboard'!$G$98:$G$101</c:f>
              <c:numCache>
                <c:formatCode>General</c:formatCode>
                <c:ptCount val="4"/>
                <c:pt idx="0">
                  <c:v>31</c:v>
                </c:pt>
                <c:pt idx="1">
                  <c:v>18</c:v>
                </c:pt>
                <c:pt idx="2">
                  <c:v>14</c:v>
                </c:pt>
                <c:pt idx="3">
                  <c:v>12</c:v>
                </c:pt>
              </c:numCache>
            </c:numRef>
          </c:val>
          <c:extLst>
            <c:ext xmlns:c16="http://schemas.microsoft.com/office/drawing/2014/chart" uri="{C3380CC4-5D6E-409C-BE32-E72D297353CC}">
              <c16:uniqueId val="{00000008-EC7D-4476-B1FD-BD57B64A68B7}"/>
            </c:ext>
          </c:extLst>
        </c:ser>
        <c:dLbls>
          <c:showLegendKey val="0"/>
          <c:showVal val="0"/>
          <c:showCatName val="0"/>
          <c:showSerName val="0"/>
          <c:showPercent val="0"/>
          <c:showBubbleSize val="0"/>
        </c:dLbls>
        <c:gapWidth val="43"/>
        <c:overlap val="-1"/>
        <c:axId val="66646016"/>
        <c:axId val="66647552"/>
      </c:barChart>
      <c:catAx>
        <c:axId val="666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47552"/>
        <c:crosses val="autoZero"/>
        <c:auto val="1"/>
        <c:lblAlgn val="ctr"/>
        <c:lblOffset val="100"/>
        <c:noMultiLvlLbl val="0"/>
      </c:catAx>
      <c:valAx>
        <c:axId val="666475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46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chemeClr val="accent2"/>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3-1175-3D49-BCAC-26A4365DA587}"/>
              </c:ext>
            </c:extLst>
          </c:dPt>
          <c:dPt>
            <c:idx val="1"/>
            <c:invertIfNegative val="0"/>
            <c:bubble3D val="0"/>
            <c:spPr>
              <a:solidFill>
                <a:srgbClr val="92D050"/>
              </a:solidFill>
              <a:ln>
                <a:noFill/>
              </a:ln>
              <a:effectLst/>
            </c:spPr>
            <c:extLst>
              <c:ext xmlns:c16="http://schemas.microsoft.com/office/drawing/2014/chart" uri="{C3380CC4-5D6E-409C-BE32-E72D297353CC}">
                <c16:uniqueId val="{00000004-1175-3D49-BCAC-26A4365DA587}"/>
              </c:ext>
            </c:extLst>
          </c:dPt>
          <c:cat>
            <c:strRef>
              <c:f>'EX - Agile Portfolio Dashboard'!$I$9:$K$10</c:f>
              <c:strCache>
                <c:ptCount val="2"/>
                <c:pt idx="0">
                  <c:v>Total Planned Budget</c:v>
                </c:pt>
                <c:pt idx="1">
                  <c:v>Total Actual Spend</c:v>
                </c:pt>
              </c:strCache>
            </c:strRef>
          </c:cat>
          <c:val>
            <c:numRef>
              <c:f>'EX - Agile Portfolio Dashboard'!$L$9:$L$10</c:f>
              <c:numCache>
                <c:formatCode>"$"#,##0</c:formatCode>
                <c:ptCount val="2"/>
                <c:pt idx="0">
                  <c:v>5961000</c:v>
                </c:pt>
                <c:pt idx="1">
                  <c:v>5865500</c:v>
                </c:pt>
              </c:numCache>
            </c:numRef>
          </c:val>
          <c:extLst>
            <c:ext xmlns:c16="http://schemas.microsoft.com/office/drawing/2014/chart" uri="{C3380CC4-5D6E-409C-BE32-E72D297353CC}">
              <c16:uniqueId val="{00000001-1175-3D49-BCAC-26A4365DA587}"/>
            </c:ext>
          </c:extLst>
        </c:ser>
        <c:dLbls>
          <c:showLegendKey val="0"/>
          <c:showVal val="0"/>
          <c:showCatName val="0"/>
          <c:showSerName val="0"/>
          <c:showPercent val="0"/>
          <c:showBubbleSize val="0"/>
        </c:dLbls>
        <c:gapWidth val="0"/>
        <c:axId val="308446752"/>
        <c:axId val="27920363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'EX - Agile Portfolio Dashboard'!$I$9:$K$10</c15:sqref>
                        </c15:formulaRef>
                      </c:ext>
                    </c:extLst>
                    <c:strCache>
                      <c:ptCount val="2"/>
                      <c:pt idx="0">
                        <c:v>Total Planned Budget</c:v>
                      </c:pt>
                      <c:pt idx="1">
                        <c:v>Total Actual Spend</c:v>
                      </c:pt>
                    </c:strCache>
                  </c:strRef>
                </c:cat>
                <c:val>
                  <c:numRef>
                    <c:extLst>
                      <c:ext uri="{02D57815-91ED-43cb-92C2-25804820EDAC}">
                        <c15:formulaRef>
                          <c15:sqref>'EX - Agile Portfolio Dashboard'!$K$9:$K$10</c15:sqref>
                        </c15:formulaRef>
                      </c:ext>
                    </c:extLst>
                    <c:numCache>
                      <c:formatCode>General</c:formatCode>
                      <c:ptCount val="2"/>
                    </c:numCache>
                  </c:numRef>
                </c:val>
                <c:extLst>
                  <c:ext xmlns:c16="http://schemas.microsoft.com/office/drawing/2014/chart" uri="{C3380CC4-5D6E-409C-BE32-E72D297353CC}">
                    <c16:uniqueId val="{00000000-1175-3D49-BCAC-26A4365DA587}"/>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'EX - Agile Portfolio Dashboard'!$I$9:$K$10</c15:sqref>
                        </c15:formulaRef>
                      </c:ext>
                    </c:extLst>
                    <c:strCache>
                      <c:ptCount val="2"/>
                      <c:pt idx="0">
                        <c:v>Total Planned Budget</c:v>
                      </c:pt>
                      <c:pt idx="1">
                        <c:v>Total Actual Spend</c:v>
                      </c:pt>
                    </c:strCache>
                  </c:strRef>
                </c:cat>
                <c:val>
                  <c:numRef>
                    <c:extLst xmlns:c15="http://schemas.microsoft.com/office/drawing/2012/chart">
                      <c:ext xmlns:c15="http://schemas.microsoft.com/office/drawing/2012/chart" uri="{02D57815-91ED-43cb-92C2-25804820EDAC}">
                        <c15:formulaRef>
                          <c15:sqref>'EX - Agile Portfolio Dashboard'!$M$9:$M$10</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2-1175-3D49-BCAC-26A4365DA587}"/>
                  </c:ext>
                </c:extLst>
              </c15:ser>
            </c15:filteredBarSeries>
          </c:ext>
        </c:extLst>
      </c:barChart>
      <c:catAx>
        <c:axId val="308446752"/>
        <c:scaling>
          <c:orientation val="maxMin"/>
        </c:scaling>
        <c:delete val="1"/>
        <c:axPos val="l"/>
        <c:numFmt formatCode="General" sourceLinked="1"/>
        <c:majorTickMark val="none"/>
        <c:minorTickMark val="none"/>
        <c:tickLblPos val="nextTo"/>
        <c:crossAx val="279203632"/>
        <c:crosses val="autoZero"/>
        <c:auto val="1"/>
        <c:lblAlgn val="ctr"/>
        <c:lblOffset val="100"/>
        <c:noMultiLvlLbl val="0"/>
      </c:catAx>
      <c:valAx>
        <c:axId val="279203632"/>
        <c:scaling>
          <c:orientation val="minMax"/>
        </c:scaling>
        <c:delete val="1"/>
        <c:axPos val="t"/>
        <c:numFmt formatCode="&quot;$&quot;#,##0" sourceLinked="1"/>
        <c:majorTickMark val="none"/>
        <c:minorTickMark val="none"/>
        <c:tickLblPos val="nextTo"/>
        <c:crossAx val="30844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092437664042"/>
          <c:y val="8.656111964662952E-2"/>
          <c:w val="0.735907562335958"/>
          <c:h val="0.86346336662185519"/>
        </c:manualLayout>
      </c:layout>
      <c:doughnutChart>
        <c:varyColors val="1"/>
        <c:ser>
          <c:idx val="0"/>
          <c:order val="0"/>
          <c:spPr>
            <a:ln>
              <a:noFill/>
            </a:ln>
          </c:spPr>
          <c:dPt>
            <c:idx val="0"/>
            <c:bubble3D val="0"/>
            <c:spPr>
              <a:solidFill>
                <a:srgbClr val="B4EC27"/>
              </a:solidFill>
              <a:ln w="19050">
                <a:noFill/>
              </a:ln>
              <a:effectLst/>
            </c:spPr>
            <c:extLst>
              <c:ext xmlns:c16="http://schemas.microsoft.com/office/drawing/2014/chart" uri="{C3380CC4-5D6E-409C-BE32-E72D297353CC}">
                <c16:uniqueId val="{00000003-02AC-D94B-85C3-BB0C3DD69A2F}"/>
              </c:ext>
            </c:extLst>
          </c:dPt>
          <c:dPt>
            <c:idx val="1"/>
            <c:bubble3D val="0"/>
            <c:spPr>
              <a:solidFill>
                <a:srgbClr val="B2F5EB"/>
              </a:solidFill>
              <a:ln w="19050">
                <a:noFill/>
              </a:ln>
              <a:effectLst/>
            </c:spPr>
            <c:extLst>
              <c:ext xmlns:c16="http://schemas.microsoft.com/office/drawing/2014/chart" uri="{C3380CC4-5D6E-409C-BE32-E72D297353CC}">
                <c16:uniqueId val="{00000004-02AC-D94B-85C3-BB0C3DD69A2F}"/>
              </c:ext>
            </c:extLst>
          </c:dPt>
          <c:dPt>
            <c:idx val="2"/>
            <c:bubble3D val="0"/>
            <c:spPr>
              <a:solidFill>
                <a:srgbClr val="FFC000"/>
              </a:solidFill>
              <a:ln w="19050">
                <a:noFill/>
              </a:ln>
              <a:effectLst/>
            </c:spPr>
            <c:extLst>
              <c:ext xmlns:c16="http://schemas.microsoft.com/office/drawing/2014/chart" uri="{C3380CC4-5D6E-409C-BE32-E72D297353CC}">
                <c16:uniqueId val="{00000005-02AC-D94B-85C3-BB0C3DD69A2F}"/>
              </c:ext>
            </c:extLst>
          </c:dPt>
          <c:dPt>
            <c:idx val="3"/>
            <c:bubble3D val="0"/>
            <c:spPr>
              <a:solidFill>
                <a:srgbClr val="FB7EEE"/>
              </a:solidFill>
              <a:ln w="19050">
                <a:noFill/>
              </a:ln>
              <a:effectLst/>
            </c:spPr>
            <c:extLst>
              <c:ext xmlns:c16="http://schemas.microsoft.com/office/drawing/2014/chart" uri="{C3380CC4-5D6E-409C-BE32-E72D297353CC}">
                <c16:uniqueId val="{00000001-02AC-D94B-85C3-BB0C3DD69A2F}"/>
              </c:ext>
            </c:extLst>
          </c:dPt>
          <c:dPt>
            <c:idx val="4"/>
            <c:bubble3D val="0"/>
            <c:spPr>
              <a:solidFill>
                <a:srgbClr val="FF5D00"/>
              </a:solidFill>
              <a:ln w="19050">
                <a:noFill/>
              </a:ln>
              <a:effectLst/>
            </c:spPr>
            <c:extLst>
              <c:ext xmlns:c16="http://schemas.microsoft.com/office/drawing/2014/chart" uri="{C3380CC4-5D6E-409C-BE32-E72D297353CC}">
                <c16:uniqueId val="{00000002-02AC-D94B-85C3-BB0C3DD69A2F}"/>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 - Agile Portfolio Dashboard'!$P$98:$P$102</c:f>
              <c:strCache>
                <c:ptCount val="5"/>
                <c:pt idx="0">
                  <c:v>Highly Unlikely</c:v>
                </c:pt>
                <c:pt idx="1">
                  <c:v>Unlikely</c:v>
                </c:pt>
                <c:pt idx="2">
                  <c:v>Possible</c:v>
                </c:pt>
                <c:pt idx="3">
                  <c:v>Likely</c:v>
                </c:pt>
                <c:pt idx="4">
                  <c:v>Highly Likely</c:v>
                </c:pt>
              </c:strCache>
            </c:strRef>
          </c:cat>
          <c:val>
            <c:numRef>
              <c:f>'EX - Agile Portfolio Dashboard'!$Q$98:$Q$102</c:f>
              <c:numCache>
                <c:formatCode>General</c:formatCode>
                <c:ptCount val="5"/>
                <c:pt idx="0">
                  <c:v>22</c:v>
                </c:pt>
                <c:pt idx="1">
                  <c:v>25</c:v>
                </c:pt>
                <c:pt idx="2">
                  <c:v>2</c:v>
                </c:pt>
                <c:pt idx="3">
                  <c:v>20</c:v>
                </c:pt>
                <c:pt idx="4">
                  <c:v>6</c:v>
                </c:pt>
              </c:numCache>
            </c:numRef>
          </c:val>
          <c:extLst>
            <c:ext xmlns:c16="http://schemas.microsoft.com/office/drawing/2014/chart" uri="{C3380CC4-5D6E-409C-BE32-E72D297353CC}">
              <c16:uniqueId val="{00000000-02AC-D94B-85C3-BB0C3DD69A2F}"/>
            </c:ext>
          </c:extLst>
        </c:ser>
        <c:dLbls>
          <c:showLegendKey val="0"/>
          <c:showVal val="0"/>
          <c:showCatName val="0"/>
          <c:showSerName val="0"/>
          <c:showPercent val="0"/>
          <c:showBubbleSize val="0"/>
          <c:showLeaderLines val="1"/>
        </c:dLbls>
        <c:firstSliceAng val="0"/>
        <c:holeSize val="61"/>
      </c:doughnutChart>
      <c:spPr>
        <a:noFill/>
        <a:ln>
          <a:noFill/>
        </a:ln>
        <a:effectLst/>
      </c:spPr>
    </c:plotArea>
    <c:legend>
      <c:legendPos val="l"/>
      <c:layout>
        <c:manualLayout>
          <c:xMode val="edge"/>
          <c:yMode val="edge"/>
          <c:x val="1.5625E-2"/>
          <c:y val="0.16875399466280105"/>
          <c:w val="0.21885150098425196"/>
          <c:h val="0.6318876182711493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'EX - Agile Portfolio Dashboard'!$C$112</c:f>
              <c:strCache>
                <c:ptCount val="1"/>
                <c:pt idx="0">
                  <c:v>Low</c:v>
                </c:pt>
              </c:strCache>
            </c:strRef>
          </c:tx>
          <c:spPr>
            <a:solidFill>
              <a:srgbClr val="B2F5EB"/>
            </a:solidFill>
            <a:ln>
              <a:noFill/>
            </a:ln>
            <a:effectLst/>
          </c:spPr>
          <c:invertIfNegative val="0"/>
          <c:cat>
            <c:strRef>
              <c:f>'EX - Agile Portfolio Dashboard'!$B$113:$B$115</c:f>
              <c:strCache>
                <c:ptCount val="3"/>
                <c:pt idx="0">
                  <c:v>Bug</c:v>
                </c:pt>
                <c:pt idx="1">
                  <c:v>Story</c:v>
                </c:pt>
                <c:pt idx="2">
                  <c:v>Task</c:v>
                </c:pt>
              </c:strCache>
            </c:strRef>
          </c:cat>
          <c:val>
            <c:numRef>
              <c:f>'EX - Agile Portfolio Dashboard'!$C$113:$C$115</c:f>
              <c:numCache>
                <c:formatCode>General</c:formatCode>
                <c:ptCount val="3"/>
                <c:pt idx="0">
                  <c:v>13</c:v>
                </c:pt>
                <c:pt idx="1">
                  <c:v>14</c:v>
                </c:pt>
                <c:pt idx="2">
                  <c:v>4</c:v>
                </c:pt>
              </c:numCache>
            </c:numRef>
          </c:val>
          <c:extLst>
            <c:ext xmlns:c16="http://schemas.microsoft.com/office/drawing/2014/chart" uri="{C3380CC4-5D6E-409C-BE32-E72D297353CC}">
              <c16:uniqueId val="{00000000-C4F3-C549-B3F7-95C7ACDCBD4E}"/>
            </c:ext>
          </c:extLst>
        </c:ser>
        <c:ser>
          <c:idx val="1"/>
          <c:order val="1"/>
          <c:tx>
            <c:strRef>
              <c:f>'EX - Agile Portfolio Dashboard'!$D$112</c:f>
              <c:strCache>
                <c:ptCount val="1"/>
                <c:pt idx="0">
                  <c:v>Medium</c:v>
                </c:pt>
              </c:strCache>
            </c:strRef>
          </c:tx>
          <c:spPr>
            <a:solidFill>
              <a:srgbClr val="FFC000"/>
            </a:solidFill>
            <a:ln>
              <a:noFill/>
            </a:ln>
            <a:effectLst/>
          </c:spPr>
          <c:invertIfNegative val="0"/>
          <c:cat>
            <c:strRef>
              <c:f>'EX - Agile Portfolio Dashboard'!$B$113:$B$115</c:f>
              <c:strCache>
                <c:ptCount val="3"/>
                <c:pt idx="0">
                  <c:v>Bug</c:v>
                </c:pt>
                <c:pt idx="1">
                  <c:v>Story</c:v>
                </c:pt>
                <c:pt idx="2">
                  <c:v>Task</c:v>
                </c:pt>
              </c:strCache>
            </c:strRef>
          </c:cat>
          <c:val>
            <c:numRef>
              <c:f>'EX - Agile Portfolio Dashboard'!$D$113:$D$115</c:f>
              <c:numCache>
                <c:formatCode>General</c:formatCode>
                <c:ptCount val="3"/>
                <c:pt idx="0">
                  <c:v>5</c:v>
                </c:pt>
                <c:pt idx="1">
                  <c:v>6</c:v>
                </c:pt>
                <c:pt idx="2">
                  <c:v>7</c:v>
                </c:pt>
              </c:numCache>
            </c:numRef>
          </c:val>
          <c:extLst>
            <c:ext xmlns:c16="http://schemas.microsoft.com/office/drawing/2014/chart" uri="{C3380CC4-5D6E-409C-BE32-E72D297353CC}">
              <c16:uniqueId val="{00000001-C4F3-C549-B3F7-95C7ACDCBD4E}"/>
            </c:ext>
          </c:extLst>
        </c:ser>
        <c:ser>
          <c:idx val="2"/>
          <c:order val="2"/>
          <c:tx>
            <c:strRef>
              <c:f>'EX - Agile Portfolio Dashboard'!$E$112</c:f>
              <c:strCache>
                <c:ptCount val="1"/>
                <c:pt idx="0">
                  <c:v>High</c:v>
                </c:pt>
              </c:strCache>
            </c:strRef>
          </c:tx>
          <c:spPr>
            <a:solidFill>
              <a:srgbClr val="FB7EEE"/>
            </a:solidFill>
            <a:ln>
              <a:noFill/>
            </a:ln>
            <a:effectLst/>
          </c:spPr>
          <c:invertIfNegative val="0"/>
          <c:cat>
            <c:strRef>
              <c:f>'EX - Agile Portfolio Dashboard'!$B$113:$B$115</c:f>
              <c:strCache>
                <c:ptCount val="3"/>
                <c:pt idx="0">
                  <c:v>Bug</c:v>
                </c:pt>
                <c:pt idx="1">
                  <c:v>Story</c:v>
                </c:pt>
                <c:pt idx="2">
                  <c:v>Task</c:v>
                </c:pt>
              </c:strCache>
            </c:strRef>
          </c:cat>
          <c:val>
            <c:numRef>
              <c:f>'EX - Agile Portfolio Dashboard'!$E$113:$E$115</c:f>
              <c:numCache>
                <c:formatCode>General</c:formatCode>
                <c:ptCount val="3"/>
                <c:pt idx="0">
                  <c:v>5</c:v>
                </c:pt>
                <c:pt idx="1">
                  <c:v>5</c:v>
                </c:pt>
                <c:pt idx="2">
                  <c:v>4</c:v>
                </c:pt>
              </c:numCache>
            </c:numRef>
          </c:val>
          <c:extLst>
            <c:ext xmlns:c16="http://schemas.microsoft.com/office/drawing/2014/chart" uri="{C3380CC4-5D6E-409C-BE32-E72D297353CC}">
              <c16:uniqueId val="{00000002-C4F3-C549-B3F7-95C7ACDCBD4E}"/>
            </c:ext>
          </c:extLst>
        </c:ser>
        <c:ser>
          <c:idx val="3"/>
          <c:order val="3"/>
          <c:tx>
            <c:strRef>
              <c:f>'EX - Agile Portfolio Dashboard'!$F$112</c:f>
              <c:strCache>
                <c:ptCount val="1"/>
                <c:pt idx="0">
                  <c:v>Extreme</c:v>
                </c:pt>
              </c:strCache>
            </c:strRef>
          </c:tx>
          <c:spPr>
            <a:solidFill>
              <a:srgbClr val="FF5D00"/>
            </a:solidFill>
            <a:ln>
              <a:noFill/>
            </a:ln>
            <a:effectLst/>
          </c:spPr>
          <c:invertIfNegative val="0"/>
          <c:cat>
            <c:strRef>
              <c:f>'EX - Agile Portfolio Dashboard'!$B$113:$B$115</c:f>
              <c:strCache>
                <c:ptCount val="3"/>
                <c:pt idx="0">
                  <c:v>Bug</c:v>
                </c:pt>
                <c:pt idx="1">
                  <c:v>Story</c:v>
                </c:pt>
                <c:pt idx="2">
                  <c:v>Task</c:v>
                </c:pt>
              </c:strCache>
            </c:strRef>
          </c:cat>
          <c:val>
            <c:numRef>
              <c:f>'EX - Agile Portfolio Dashboard'!$F$113:$F$115</c:f>
              <c:numCache>
                <c:formatCode>General</c:formatCode>
                <c:ptCount val="3"/>
                <c:pt idx="0">
                  <c:v>3</c:v>
                </c:pt>
                <c:pt idx="1">
                  <c:v>2</c:v>
                </c:pt>
                <c:pt idx="2">
                  <c:v>7</c:v>
                </c:pt>
              </c:numCache>
            </c:numRef>
          </c:val>
          <c:extLst>
            <c:ext xmlns:c16="http://schemas.microsoft.com/office/drawing/2014/chart" uri="{C3380CC4-5D6E-409C-BE32-E72D297353CC}">
              <c16:uniqueId val="{00000003-C4F3-C549-B3F7-95C7ACDCBD4E}"/>
            </c:ext>
          </c:extLst>
        </c:ser>
        <c:dLbls>
          <c:showLegendKey val="0"/>
          <c:showVal val="0"/>
          <c:showCatName val="0"/>
          <c:showSerName val="0"/>
          <c:showPercent val="0"/>
          <c:showBubbleSize val="0"/>
        </c:dLbls>
        <c:gapWidth val="25"/>
        <c:overlap val="100"/>
        <c:axId val="1984572816"/>
        <c:axId val="1984514624"/>
      </c:barChart>
      <c:catAx>
        <c:axId val="198457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84514624"/>
        <c:crosses val="autoZero"/>
        <c:auto val="1"/>
        <c:lblAlgn val="ctr"/>
        <c:lblOffset val="100"/>
        <c:noMultiLvlLbl val="0"/>
      </c:catAx>
      <c:valAx>
        <c:axId val="1984514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84572816"/>
        <c:crosses val="autoZero"/>
        <c:crossBetween val="between"/>
      </c:valAx>
      <c:spPr>
        <a:noFill/>
        <a:ln>
          <a:noFill/>
        </a:ln>
        <a:effectLst/>
      </c:spPr>
    </c:plotArea>
    <c:legend>
      <c:legendPos val="b"/>
      <c:layout>
        <c:manualLayout>
          <c:xMode val="edge"/>
          <c:yMode val="edge"/>
          <c:x val="1.6096914772445896E-2"/>
          <c:y val="0.91736756818441179"/>
          <c:w val="0.96466126875649982"/>
          <c:h val="6.5241127467762186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92348894270086"/>
          <c:y val="4.4176706827309238E-2"/>
          <c:w val="0.77636207643087385"/>
          <c:h val="0.91164658634538154"/>
        </c:manualLayout>
      </c:layout>
      <c:barChart>
        <c:barDir val="bar"/>
        <c:grouping val="clustered"/>
        <c:varyColors val="0"/>
        <c:ser>
          <c:idx val="0"/>
          <c:order val="0"/>
          <c:tx>
            <c:strRef>
              <c:f>'BLANK - Portfolio Dashboard'!$E$95</c:f>
              <c:strCache>
                <c:ptCount val="1"/>
                <c:pt idx="0">
                  <c:v>Status 
Quantity</c:v>
                </c:pt>
              </c:strCache>
            </c:strRef>
          </c:tx>
          <c:spPr>
            <a:solidFill>
              <a:schemeClr val="accent1"/>
            </a:solidFill>
            <a:ln>
              <a:noFill/>
            </a:ln>
            <a:effectLst/>
          </c:spPr>
          <c:invertIfNegative val="0"/>
          <c:dPt>
            <c:idx val="0"/>
            <c:invertIfNegative val="0"/>
            <c:bubble3D val="0"/>
            <c:spPr>
              <a:solidFill>
                <a:srgbClr val="B7D2FF"/>
              </a:solidFill>
              <a:ln>
                <a:noFill/>
              </a:ln>
              <a:effectLst/>
            </c:spPr>
            <c:extLst>
              <c:ext xmlns:c16="http://schemas.microsoft.com/office/drawing/2014/chart" uri="{C3380CC4-5D6E-409C-BE32-E72D297353CC}">
                <c16:uniqueId val="{00000001-2A3C-C047-9680-4AB05A205171}"/>
              </c:ext>
            </c:extLst>
          </c:dPt>
          <c:dPt>
            <c:idx val="1"/>
            <c:invertIfNegative val="0"/>
            <c:bubble3D val="0"/>
            <c:spPr>
              <a:solidFill>
                <a:srgbClr val="FFD5E9"/>
              </a:solidFill>
              <a:ln>
                <a:noFill/>
              </a:ln>
              <a:effectLst/>
            </c:spPr>
            <c:extLst>
              <c:ext xmlns:c16="http://schemas.microsoft.com/office/drawing/2014/chart" uri="{C3380CC4-5D6E-409C-BE32-E72D297353CC}">
                <c16:uniqueId val="{00000003-2A3C-C047-9680-4AB05A205171}"/>
              </c:ext>
            </c:extLst>
          </c:dPt>
          <c:dPt>
            <c:idx val="2"/>
            <c:invertIfNegative val="0"/>
            <c:bubble3D val="0"/>
            <c:spPr>
              <a:solidFill>
                <a:srgbClr val="FFEA95"/>
              </a:solidFill>
              <a:ln>
                <a:noFill/>
              </a:ln>
              <a:effectLst/>
            </c:spPr>
            <c:extLst>
              <c:ext xmlns:c16="http://schemas.microsoft.com/office/drawing/2014/chart" uri="{C3380CC4-5D6E-409C-BE32-E72D297353CC}">
                <c16:uniqueId val="{00000005-2A3C-C047-9680-4AB05A205171}"/>
              </c:ext>
            </c:extLst>
          </c:dPt>
          <c:dPt>
            <c:idx val="3"/>
            <c:invertIfNegative val="0"/>
            <c:bubble3D val="0"/>
            <c:spPr>
              <a:solidFill>
                <a:srgbClr val="B2F5EB"/>
              </a:solidFill>
              <a:ln>
                <a:noFill/>
              </a:ln>
              <a:effectLst/>
            </c:spPr>
            <c:extLst>
              <c:ext xmlns:c16="http://schemas.microsoft.com/office/drawing/2014/chart" uri="{C3380CC4-5D6E-409C-BE32-E72D297353CC}">
                <c16:uniqueId val="{00000007-2A3C-C047-9680-4AB05A205171}"/>
              </c:ext>
            </c:extLst>
          </c:dPt>
          <c:dPt>
            <c:idx val="4"/>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9-2A3C-C047-9680-4AB05A205171}"/>
              </c:ext>
            </c:extLst>
          </c:dPt>
          <c:dPt>
            <c:idx val="5"/>
            <c:invertIfNegative val="0"/>
            <c:bubble3D val="0"/>
            <c:spPr>
              <a:solidFill>
                <a:srgbClr val="B4EC27"/>
              </a:solidFill>
              <a:ln>
                <a:noFill/>
              </a:ln>
              <a:effectLst/>
            </c:spPr>
            <c:extLst>
              <c:ext xmlns:c16="http://schemas.microsoft.com/office/drawing/2014/chart" uri="{C3380CC4-5D6E-409C-BE32-E72D297353CC}">
                <c16:uniqueId val="{0000000B-2A3C-C047-9680-4AB05A205171}"/>
              </c:ext>
            </c:extLst>
          </c:dPt>
          <c:dPt>
            <c:idx val="6"/>
            <c:invertIfNegative val="0"/>
            <c:bubble3D val="0"/>
            <c:spPr>
              <a:solidFill>
                <a:srgbClr val="35E59C"/>
              </a:solidFill>
              <a:ln>
                <a:noFill/>
              </a:ln>
              <a:effectLst/>
            </c:spPr>
            <c:extLst>
              <c:ext xmlns:c16="http://schemas.microsoft.com/office/drawing/2014/chart" uri="{C3380CC4-5D6E-409C-BE32-E72D297353CC}">
                <c16:uniqueId val="{0000000D-2A3C-C047-9680-4AB05A205171}"/>
              </c:ext>
            </c:extLst>
          </c:dPt>
          <c:dPt>
            <c:idx val="7"/>
            <c:invertIfNegative val="0"/>
            <c:bubble3D val="0"/>
            <c:spPr>
              <a:solidFill>
                <a:srgbClr val="FFC000"/>
              </a:solidFill>
              <a:ln>
                <a:noFill/>
              </a:ln>
              <a:effectLst/>
            </c:spPr>
            <c:extLst>
              <c:ext xmlns:c16="http://schemas.microsoft.com/office/drawing/2014/chart" uri="{C3380CC4-5D6E-409C-BE32-E72D297353CC}">
                <c16:uniqueId val="{0000000F-2A3C-C047-9680-4AB05A205171}"/>
              </c:ext>
            </c:extLst>
          </c:dPt>
          <c:dPt>
            <c:idx val="8"/>
            <c:invertIfNegative val="0"/>
            <c:bubble3D val="0"/>
            <c:spPr>
              <a:solidFill>
                <a:srgbClr val="FF5D00"/>
              </a:solidFill>
              <a:ln>
                <a:noFill/>
              </a:ln>
              <a:effectLst/>
            </c:spPr>
            <c:extLst>
              <c:ext xmlns:c16="http://schemas.microsoft.com/office/drawing/2014/chart" uri="{C3380CC4-5D6E-409C-BE32-E72D297353CC}">
                <c16:uniqueId val="{00000011-2A3C-C047-9680-4AB05A205171}"/>
              </c:ext>
            </c:extLst>
          </c:dPt>
          <c:dPt>
            <c:idx val="9"/>
            <c:invertIfNegative val="0"/>
            <c:bubble3D val="0"/>
            <c:spPr>
              <a:solidFill>
                <a:srgbClr val="D1D1DB"/>
              </a:solidFill>
              <a:ln>
                <a:noFill/>
              </a:ln>
              <a:effectLst/>
            </c:spPr>
            <c:extLst>
              <c:ext xmlns:c16="http://schemas.microsoft.com/office/drawing/2014/chart" uri="{C3380CC4-5D6E-409C-BE32-E72D297353CC}">
                <c16:uniqueId val="{00000013-2A3C-C047-9680-4AB05A205171}"/>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Portfolio Dashboard'!$D$96:$D$105</c:f>
              <c:strCache>
                <c:ptCount val="10"/>
                <c:pt idx="0">
                  <c:v>Proposed</c:v>
                </c:pt>
                <c:pt idx="1">
                  <c:v>Unscheduled</c:v>
                </c:pt>
                <c:pt idx="2">
                  <c:v>Not Started</c:v>
                </c:pt>
                <c:pt idx="3">
                  <c:v>Review</c:v>
                </c:pt>
                <c:pt idx="4">
                  <c:v>Approved</c:v>
                </c:pt>
                <c:pt idx="5">
                  <c:v>Ongoing</c:v>
                </c:pt>
                <c:pt idx="6">
                  <c:v>Finished</c:v>
                </c:pt>
                <c:pt idx="7">
                  <c:v>Paused</c:v>
                </c:pt>
                <c:pt idx="8">
                  <c:v>Overdue</c:v>
                </c:pt>
                <c:pt idx="9">
                  <c:v>Terminated</c:v>
                </c:pt>
              </c:strCache>
            </c:strRef>
          </c:cat>
          <c:val>
            <c:numRef>
              <c:f>'BLANK - Portfolio Dashboard'!$E$96:$E$105</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2A3C-C047-9680-4AB05A205171}"/>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1200">
          <a:solidFill>
            <a:schemeClr val="tx1"/>
          </a:solidFill>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Portfolio Dashboard'!$F$95</c:f>
              <c:strCache>
                <c:ptCount val="1"/>
                <c:pt idx="0">
                  <c:v>Priority 
Level</c:v>
                </c:pt>
              </c:strCache>
            </c:strRef>
          </c:tx>
          <c:spPr>
            <a:solidFill>
              <a:schemeClr val="accent1"/>
            </a:solidFill>
            <a:ln>
              <a:noFill/>
            </a:ln>
            <a:effectLst/>
          </c:spPr>
          <c:invertIfNegative val="0"/>
          <c:dPt>
            <c:idx val="0"/>
            <c:invertIfNegative val="0"/>
            <c:bubble3D val="0"/>
            <c:spPr>
              <a:solidFill>
                <a:srgbClr val="B2F5EB"/>
              </a:solidFill>
              <a:ln>
                <a:noFill/>
              </a:ln>
              <a:effectLst/>
            </c:spPr>
            <c:extLst>
              <c:ext xmlns:c16="http://schemas.microsoft.com/office/drawing/2014/chart" uri="{C3380CC4-5D6E-409C-BE32-E72D297353CC}">
                <c16:uniqueId val="{00000001-7B0A-D546-96B0-5EB480E60617}"/>
              </c:ext>
            </c:extLst>
          </c:dPt>
          <c:dPt>
            <c:idx val="1"/>
            <c:invertIfNegative val="0"/>
            <c:bubble3D val="0"/>
            <c:spPr>
              <a:solidFill>
                <a:srgbClr val="FFC000"/>
              </a:solidFill>
              <a:ln>
                <a:noFill/>
              </a:ln>
              <a:effectLst/>
            </c:spPr>
            <c:extLst>
              <c:ext xmlns:c16="http://schemas.microsoft.com/office/drawing/2014/chart" uri="{C3380CC4-5D6E-409C-BE32-E72D297353CC}">
                <c16:uniqueId val="{00000003-7B0A-D546-96B0-5EB480E60617}"/>
              </c:ext>
            </c:extLst>
          </c:dPt>
          <c:dPt>
            <c:idx val="2"/>
            <c:invertIfNegative val="0"/>
            <c:bubble3D val="0"/>
            <c:spPr>
              <a:solidFill>
                <a:srgbClr val="FB7EEE"/>
              </a:solidFill>
              <a:ln>
                <a:noFill/>
              </a:ln>
              <a:effectLst/>
            </c:spPr>
            <c:extLst>
              <c:ext xmlns:c16="http://schemas.microsoft.com/office/drawing/2014/chart" uri="{C3380CC4-5D6E-409C-BE32-E72D297353CC}">
                <c16:uniqueId val="{00000005-7B0A-D546-96B0-5EB480E60617}"/>
              </c:ext>
            </c:extLst>
          </c:dPt>
          <c:dPt>
            <c:idx val="3"/>
            <c:invertIfNegative val="0"/>
            <c:bubble3D val="0"/>
            <c:spPr>
              <a:solidFill>
                <a:srgbClr val="FF5D00"/>
              </a:solidFill>
              <a:ln>
                <a:noFill/>
              </a:ln>
              <a:effectLst/>
            </c:spPr>
            <c:extLst>
              <c:ext xmlns:c16="http://schemas.microsoft.com/office/drawing/2014/chart" uri="{C3380CC4-5D6E-409C-BE32-E72D297353CC}">
                <c16:uniqueId val="{00000007-7B0A-D546-96B0-5EB480E60617}"/>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Portfolio Dashboard'!$F$96:$F$99</c:f>
              <c:strCache>
                <c:ptCount val="4"/>
                <c:pt idx="0">
                  <c:v>Low</c:v>
                </c:pt>
                <c:pt idx="1">
                  <c:v>Medium</c:v>
                </c:pt>
                <c:pt idx="2">
                  <c:v>High</c:v>
                </c:pt>
                <c:pt idx="3">
                  <c:v>Extreme</c:v>
                </c:pt>
              </c:strCache>
            </c:strRef>
          </c:cat>
          <c:val>
            <c:numRef>
              <c:f>'BLANK - Portfolio Dashboard'!$G$96:$G$99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7B0A-D546-96B0-5EB480E60617}"/>
            </c:ext>
          </c:extLst>
        </c:ser>
        <c:dLbls>
          <c:showLegendKey val="0"/>
          <c:showVal val="0"/>
          <c:showCatName val="0"/>
          <c:showSerName val="0"/>
          <c:showPercent val="0"/>
          <c:showBubbleSize val="0"/>
        </c:dLbls>
        <c:gapWidth val="43"/>
        <c:overlap val="-1"/>
        <c:axId val="66646016"/>
        <c:axId val="66647552"/>
      </c:barChart>
      <c:catAx>
        <c:axId val="666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47552"/>
        <c:crosses val="autoZero"/>
        <c:auto val="1"/>
        <c:lblAlgn val="ctr"/>
        <c:lblOffset val="100"/>
        <c:noMultiLvlLbl val="0"/>
      </c:catAx>
      <c:valAx>
        <c:axId val="666475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46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chemeClr val="accent2"/>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A7C5-AE49-B7E9-F49D746503BA}"/>
              </c:ext>
            </c:extLst>
          </c:dPt>
          <c:dPt>
            <c:idx val="1"/>
            <c:invertIfNegative val="0"/>
            <c:bubble3D val="0"/>
            <c:spPr>
              <a:solidFill>
                <a:srgbClr val="92D050"/>
              </a:solidFill>
              <a:ln>
                <a:noFill/>
              </a:ln>
              <a:effectLst/>
            </c:spPr>
            <c:extLst>
              <c:ext xmlns:c16="http://schemas.microsoft.com/office/drawing/2014/chart" uri="{C3380CC4-5D6E-409C-BE32-E72D297353CC}">
                <c16:uniqueId val="{00000003-A7C5-AE49-B7E9-F49D746503BA}"/>
              </c:ext>
            </c:extLst>
          </c:dPt>
          <c:cat>
            <c:strRef>
              <c:f>'BLANK - Portfolio Dashboard'!$I$7:$K$8</c:f>
              <c:strCache>
                <c:ptCount val="2"/>
                <c:pt idx="0">
                  <c:v>Total Planned Budget</c:v>
                </c:pt>
                <c:pt idx="1">
                  <c:v>Total Actual Spend</c:v>
                </c:pt>
              </c:strCache>
            </c:strRef>
          </c:cat>
          <c:val>
            <c:numRef>
              <c:f>'BLANK - Portfolio Dashboard'!$L$7:$L$8</c:f>
              <c:numCache>
                <c:formatCode>"$"#,##0</c:formatCode>
                <c:ptCount val="2"/>
                <c:pt idx="0">
                  <c:v>0</c:v>
                </c:pt>
                <c:pt idx="1">
                  <c:v>0</c:v>
                </c:pt>
              </c:numCache>
            </c:numRef>
          </c:val>
          <c:extLst>
            <c:ext xmlns:c16="http://schemas.microsoft.com/office/drawing/2014/chart" uri="{C3380CC4-5D6E-409C-BE32-E72D297353CC}">
              <c16:uniqueId val="{00000004-A7C5-AE49-B7E9-F49D746503BA}"/>
            </c:ext>
          </c:extLst>
        </c:ser>
        <c:dLbls>
          <c:showLegendKey val="0"/>
          <c:showVal val="0"/>
          <c:showCatName val="0"/>
          <c:showSerName val="0"/>
          <c:showPercent val="0"/>
          <c:showBubbleSize val="0"/>
        </c:dLbls>
        <c:gapWidth val="0"/>
        <c:axId val="308446752"/>
        <c:axId val="27920363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'BLANK - Portfolio Dashboard'!$I$7:$K$8</c15:sqref>
                        </c15:formulaRef>
                      </c:ext>
                    </c:extLst>
                    <c:strCache>
                      <c:ptCount val="2"/>
                      <c:pt idx="0">
                        <c:v>Total Planned Budget</c:v>
                      </c:pt>
                      <c:pt idx="1">
                        <c:v>Total Actual Spend</c:v>
                      </c:pt>
                    </c:strCache>
                  </c:strRef>
                </c:cat>
                <c:val>
                  <c:numRef>
                    <c:extLst>
                      <c:ext uri="{02D57815-91ED-43cb-92C2-25804820EDAC}">
                        <c15:formulaRef>
                          <c15:sqref>'BLANK - Portfolio Dashboard'!$K$7:$K$8</c15:sqref>
                        </c15:formulaRef>
                      </c:ext>
                    </c:extLst>
                    <c:numCache>
                      <c:formatCode>General</c:formatCode>
                      <c:ptCount val="2"/>
                    </c:numCache>
                  </c:numRef>
                </c:val>
                <c:extLst>
                  <c:ext xmlns:c16="http://schemas.microsoft.com/office/drawing/2014/chart" uri="{C3380CC4-5D6E-409C-BE32-E72D297353CC}">
                    <c16:uniqueId val="{00000005-A7C5-AE49-B7E9-F49D746503BA}"/>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'BLANK - Portfolio Dashboard'!$I$7:$K$8</c15:sqref>
                        </c15:formulaRef>
                      </c:ext>
                    </c:extLst>
                    <c:strCache>
                      <c:ptCount val="2"/>
                      <c:pt idx="0">
                        <c:v>Total Planned Budget</c:v>
                      </c:pt>
                      <c:pt idx="1">
                        <c:v>Total Actual Spend</c:v>
                      </c:pt>
                    </c:strCache>
                  </c:strRef>
                </c:cat>
                <c:val>
                  <c:numRef>
                    <c:extLst xmlns:c15="http://schemas.microsoft.com/office/drawing/2012/chart">
                      <c:ext xmlns:c15="http://schemas.microsoft.com/office/drawing/2012/chart" uri="{02D57815-91ED-43cb-92C2-25804820EDAC}">
                        <c15:formulaRef>
                          <c15:sqref>'BLANK - Portfolio Dashboard'!$M$7:$M$8</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6-A7C5-AE49-B7E9-F49D746503BA}"/>
                  </c:ext>
                </c:extLst>
              </c15:ser>
            </c15:filteredBarSeries>
          </c:ext>
        </c:extLst>
      </c:barChart>
      <c:catAx>
        <c:axId val="308446752"/>
        <c:scaling>
          <c:orientation val="maxMin"/>
        </c:scaling>
        <c:delete val="1"/>
        <c:axPos val="l"/>
        <c:numFmt formatCode="General" sourceLinked="1"/>
        <c:majorTickMark val="none"/>
        <c:minorTickMark val="none"/>
        <c:tickLblPos val="nextTo"/>
        <c:crossAx val="279203632"/>
        <c:crosses val="autoZero"/>
        <c:auto val="1"/>
        <c:lblAlgn val="ctr"/>
        <c:lblOffset val="100"/>
        <c:noMultiLvlLbl val="0"/>
      </c:catAx>
      <c:valAx>
        <c:axId val="279203632"/>
        <c:scaling>
          <c:orientation val="minMax"/>
        </c:scaling>
        <c:delete val="1"/>
        <c:axPos val="t"/>
        <c:numFmt formatCode="&quot;$&quot;#,##0" sourceLinked="1"/>
        <c:majorTickMark val="none"/>
        <c:minorTickMark val="none"/>
        <c:tickLblPos val="nextTo"/>
        <c:crossAx val="30844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092437664042"/>
          <c:y val="8.656111964662952E-2"/>
          <c:w val="0.735907562335958"/>
          <c:h val="0.86346336662185519"/>
        </c:manualLayout>
      </c:layout>
      <c:doughnutChart>
        <c:varyColors val="1"/>
        <c:ser>
          <c:idx val="0"/>
          <c:order val="0"/>
          <c:spPr>
            <a:ln>
              <a:noFill/>
            </a:ln>
          </c:spPr>
          <c:dPt>
            <c:idx val="0"/>
            <c:bubble3D val="0"/>
            <c:spPr>
              <a:solidFill>
                <a:srgbClr val="B4EC27"/>
              </a:solidFill>
              <a:ln w="19050">
                <a:noFill/>
              </a:ln>
              <a:effectLst/>
            </c:spPr>
            <c:extLst>
              <c:ext xmlns:c16="http://schemas.microsoft.com/office/drawing/2014/chart" uri="{C3380CC4-5D6E-409C-BE32-E72D297353CC}">
                <c16:uniqueId val="{00000001-44F7-5942-AC91-2872BB2B93F2}"/>
              </c:ext>
            </c:extLst>
          </c:dPt>
          <c:dPt>
            <c:idx val="1"/>
            <c:bubble3D val="0"/>
            <c:spPr>
              <a:solidFill>
                <a:srgbClr val="B2F5EB"/>
              </a:solidFill>
              <a:ln w="19050">
                <a:noFill/>
              </a:ln>
              <a:effectLst/>
            </c:spPr>
            <c:extLst>
              <c:ext xmlns:c16="http://schemas.microsoft.com/office/drawing/2014/chart" uri="{C3380CC4-5D6E-409C-BE32-E72D297353CC}">
                <c16:uniqueId val="{00000003-44F7-5942-AC91-2872BB2B93F2}"/>
              </c:ext>
            </c:extLst>
          </c:dPt>
          <c:dPt>
            <c:idx val="2"/>
            <c:bubble3D val="0"/>
            <c:spPr>
              <a:solidFill>
                <a:srgbClr val="FFC000"/>
              </a:solidFill>
              <a:ln w="19050">
                <a:noFill/>
              </a:ln>
              <a:effectLst/>
            </c:spPr>
            <c:extLst>
              <c:ext xmlns:c16="http://schemas.microsoft.com/office/drawing/2014/chart" uri="{C3380CC4-5D6E-409C-BE32-E72D297353CC}">
                <c16:uniqueId val="{00000005-44F7-5942-AC91-2872BB2B93F2}"/>
              </c:ext>
            </c:extLst>
          </c:dPt>
          <c:dPt>
            <c:idx val="3"/>
            <c:bubble3D val="0"/>
            <c:spPr>
              <a:solidFill>
                <a:srgbClr val="FB7EEE"/>
              </a:solidFill>
              <a:ln w="19050">
                <a:noFill/>
              </a:ln>
              <a:effectLst/>
            </c:spPr>
            <c:extLst>
              <c:ext xmlns:c16="http://schemas.microsoft.com/office/drawing/2014/chart" uri="{C3380CC4-5D6E-409C-BE32-E72D297353CC}">
                <c16:uniqueId val="{00000007-44F7-5942-AC91-2872BB2B93F2}"/>
              </c:ext>
            </c:extLst>
          </c:dPt>
          <c:dPt>
            <c:idx val="4"/>
            <c:bubble3D val="0"/>
            <c:spPr>
              <a:solidFill>
                <a:srgbClr val="FF5D00"/>
              </a:solidFill>
              <a:ln w="19050">
                <a:noFill/>
              </a:ln>
              <a:effectLst/>
            </c:spPr>
            <c:extLst>
              <c:ext xmlns:c16="http://schemas.microsoft.com/office/drawing/2014/chart" uri="{C3380CC4-5D6E-409C-BE32-E72D297353CC}">
                <c16:uniqueId val="{00000009-44F7-5942-AC91-2872BB2B93F2}"/>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Portfolio Dashboard'!$P$96:$P$100</c:f>
              <c:strCache>
                <c:ptCount val="5"/>
                <c:pt idx="0">
                  <c:v>Highly Unlikely</c:v>
                </c:pt>
                <c:pt idx="1">
                  <c:v>Unlikely</c:v>
                </c:pt>
                <c:pt idx="2">
                  <c:v>Possible</c:v>
                </c:pt>
                <c:pt idx="3">
                  <c:v>Likely</c:v>
                </c:pt>
                <c:pt idx="4">
                  <c:v>Highly Likely</c:v>
                </c:pt>
              </c:strCache>
            </c:strRef>
          </c:cat>
          <c:val>
            <c:numRef>
              <c:f>'BLANK - Portfolio Dashboard'!$Q$96:$Q$100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44F7-5942-AC91-2872BB2B93F2}"/>
            </c:ext>
          </c:extLst>
        </c:ser>
        <c:dLbls>
          <c:showLegendKey val="0"/>
          <c:showVal val="0"/>
          <c:showCatName val="0"/>
          <c:showSerName val="0"/>
          <c:showPercent val="0"/>
          <c:showBubbleSize val="0"/>
          <c:showLeaderLines val="1"/>
        </c:dLbls>
        <c:firstSliceAng val="0"/>
        <c:holeSize val="61"/>
      </c:doughnutChart>
      <c:spPr>
        <a:noFill/>
        <a:ln>
          <a:noFill/>
        </a:ln>
        <a:effectLst/>
      </c:spPr>
    </c:plotArea>
    <c:legend>
      <c:legendPos val="l"/>
      <c:layout>
        <c:manualLayout>
          <c:xMode val="edge"/>
          <c:yMode val="edge"/>
          <c:x val="1.5625E-2"/>
          <c:y val="0.16875399466280105"/>
          <c:w val="0.21885150098425196"/>
          <c:h val="0.6318876182711493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2221&amp;utm_source=template-excel&amp;utm_medium=content&amp;utm_campaign=Agile+Project+Portfolio+Dashboard-excel-12221&amp;lpa=Agile+Project+Portfolio+Dashboard+excel+12221" TargetMode="External"/><Relationship Id="rId7" Type="http://schemas.openxmlformats.org/officeDocument/2006/relationships/chart" Target="../charts/chart5.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165100</xdr:colOff>
      <xdr:row>13</xdr:row>
      <xdr:rowOff>88900</xdr:rowOff>
    </xdr:from>
    <xdr:to>
      <xdr:col>10</xdr:col>
      <xdr:colOff>25400</xdr:colOff>
      <xdr:row>14</xdr:row>
      <xdr:rowOff>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685803</xdr:colOff>
      <xdr:row>13</xdr:row>
      <xdr:rowOff>139700</xdr:rowOff>
    </xdr:from>
    <xdr:to>
      <xdr:col>14</xdr:col>
      <xdr:colOff>965200</xdr:colOff>
      <xdr:row>13</xdr:row>
      <xdr:rowOff>4406900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9</xdr:col>
      <xdr:colOff>698500</xdr:colOff>
      <xdr:row>1</xdr:row>
      <xdr:rowOff>3680</xdr:rowOff>
    </xdr:to>
    <xdr:pic>
      <xdr:nvPicPr>
        <xdr:cNvPr id="2" name="Picture 1">
          <a:hlinkClick xmlns:r="http://schemas.openxmlformats.org/officeDocument/2006/relationships" r:id="rId3"/>
          <a:extLst>
            <a:ext uri="{FF2B5EF4-FFF2-40B4-BE49-F238E27FC236}">
              <a16:creationId xmlns:a16="http://schemas.microsoft.com/office/drawing/2014/main" id="{B50ACB58-CA8F-A449-8FAF-41A38A9F03A9}"/>
            </a:ext>
          </a:extLst>
        </xdr:cNvPr>
        <xdr:cNvPicPr>
          <a:picLocks noChangeAspect="1"/>
        </xdr:cNvPicPr>
      </xdr:nvPicPr>
      <xdr:blipFill rotWithShape="1">
        <a:blip xmlns:r="http://schemas.openxmlformats.org/officeDocument/2006/relationships" r:embed="rId4"/>
        <a:srcRect b="1553"/>
        <a:stretch/>
      </xdr:blipFill>
      <xdr:spPr>
        <a:xfrm>
          <a:off x="0" y="0"/>
          <a:ext cx="10045700" cy="2463045"/>
        </a:xfrm>
        <a:prstGeom prst="rect">
          <a:avLst/>
        </a:prstGeom>
      </xdr:spPr>
    </xdr:pic>
    <xdr:clientData/>
  </xdr:twoCellAnchor>
  <xdr:twoCellAnchor>
    <xdr:from>
      <xdr:col>13</xdr:col>
      <xdr:colOff>736600</xdr:colOff>
      <xdr:row>7</xdr:row>
      <xdr:rowOff>495300</xdr:rowOff>
    </xdr:from>
    <xdr:to>
      <xdr:col>18</xdr:col>
      <xdr:colOff>838200</xdr:colOff>
      <xdr:row>10</xdr:row>
      <xdr:rowOff>126492</xdr:rowOff>
    </xdr:to>
    <xdr:graphicFrame macro="">
      <xdr:nvGraphicFramePr>
        <xdr:cNvPr id="6" name="Chart 5">
          <a:extLst>
            <a:ext uri="{FF2B5EF4-FFF2-40B4-BE49-F238E27FC236}">
              <a16:creationId xmlns:a16="http://schemas.microsoft.com/office/drawing/2014/main" id="{00169F30-43AB-69BA-9E1F-D7CE706B41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1454150</xdr:colOff>
      <xdr:row>11</xdr:row>
      <xdr:rowOff>254000</xdr:rowOff>
    </xdr:from>
    <xdr:to>
      <xdr:col>18</xdr:col>
      <xdr:colOff>609600</xdr:colOff>
      <xdr:row>13</xdr:row>
      <xdr:rowOff>4152900</xdr:rowOff>
    </xdr:to>
    <xdr:graphicFrame macro="">
      <xdr:nvGraphicFramePr>
        <xdr:cNvPr id="7" name="Chart 6">
          <a:extLst>
            <a:ext uri="{FF2B5EF4-FFF2-40B4-BE49-F238E27FC236}">
              <a16:creationId xmlns:a16="http://schemas.microsoft.com/office/drawing/2014/main" id="{B74F8E19-EC1F-BF1D-1125-9A8FA3CDE5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190500</xdr:colOff>
      <xdr:row>13</xdr:row>
      <xdr:rowOff>0</xdr:rowOff>
    </xdr:from>
    <xdr:to>
      <xdr:col>4</xdr:col>
      <xdr:colOff>736600</xdr:colOff>
      <xdr:row>13</xdr:row>
      <xdr:rowOff>4381500</xdr:rowOff>
    </xdr:to>
    <xdr:graphicFrame macro="">
      <xdr:nvGraphicFramePr>
        <xdr:cNvPr id="4" name="Chart 3">
          <a:extLst>
            <a:ext uri="{FF2B5EF4-FFF2-40B4-BE49-F238E27FC236}">
              <a16:creationId xmlns:a16="http://schemas.microsoft.com/office/drawing/2014/main" id="{0C7C40E5-1B9B-C051-65DF-12E855B662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165100</xdr:colOff>
      <xdr:row>11</xdr:row>
      <xdr:rowOff>88900</xdr:rowOff>
    </xdr:from>
    <xdr:to>
      <xdr:col>10</xdr:col>
      <xdr:colOff>25400</xdr:colOff>
      <xdr:row>12</xdr:row>
      <xdr:rowOff>0</xdr:rowOff>
    </xdr:to>
    <xdr:graphicFrame macro="">
      <xdr:nvGraphicFramePr>
        <xdr:cNvPr id="2" name="Chart 1">
          <a:extLst>
            <a:ext uri="{FF2B5EF4-FFF2-40B4-BE49-F238E27FC236}">
              <a16:creationId xmlns:a16="http://schemas.microsoft.com/office/drawing/2014/main" id="{83E4FE4F-8284-FC44-B53A-88AEA041FC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685803</xdr:colOff>
      <xdr:row>11</xdr:row>
      <xdr:rowOff>139700</xdr:rowOff>
    </xdr:from>
    <xdr:to>
      <xdr:col>14</xdr:col>
      <xdr:colOff>965200</xdr:colOff>
      <xdr:row>11</xdr:row>
      <xdr:rowOff>4406900</xdr:rowOff>
    </xdr:to>
    <xdr:graphicFrame macro="">
      <xdr:nvGraphicFramePr>
        <xdr:cNvPr id="3" name="Chart 2">
          <a:extLst>
            <a:ext uri="{FF2B5EF4-FFF2-40B4-BE49-F238E27FC236}">
              <a16:creationId xmlns:a16="http://schemas.microsoft.com/office/drawing/2014/main" id="{7A63A1D2-80F7-7840-B43A-CFA9420786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736600</xdr:colOff>
      <xdr:row>5</xdr:row>
      <xdr:rowOff>495300</xdr:rowOff>
    </xdr:from>
    <xdr:to>
      <xdr:col>18</xdr:col>
      <xdr:colOff>838200</xdr:colOff>
      <xdr:row>8</xdr:row>
      <xdr:rowOff>126492</xdr:rowOff>
    </xdr:to>
    <xdr:graphicFrame macro="">
      <xdr:nvGraphicFramePr>
        <xdr:cNvPr id="5" name="Chart 4">
          <a:extLst>
            <a:ext uri="{FF2B5EF4-FFF2-40B4-BE49-F238E27FC236}">
              <a16:creationId xmlns:a16="http://schemas.microsoft.com/office/drawing/2014/main" id="{163CF2B1-B5BD-BD45-9527-BC893E7995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1454150</xdr:colOff>
      <xdr:row>9</xdr:row>
      <xdr:rowOff>254000</xdr:rowOff>
    </xdr:from>
    <xdr:to>
      <xdr:col>18</xdr:col>
      <xdr:colOff>609600</xdr:colOff>
      <xdr:row>11</xdr:row>
      <xdr:rowOff>4152900</xdr:rowOff>
    </xdr:to>
    <xdr:graphicFrame macro="">
      <xdr:nvGraphicFramePr>
        <xdr:cNvPr id="6" name="Chart 5">
          <a:extLst>
            <a:ext uri="{FF2B5EF4-FFF2-40B4-BE49-F238E27FC236}">
              <a16:creationId xmlns:a16="http://schemas.microsoft.com/office/drawing/2014/main" id="{68F6CDD8-EEFE-4848-B16C-A51C617AE4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11</xdr:row>
      <xdr:rowOff>0</xdr:rowOff>
    </xdr:from>
    <xdr:to>
      <xdr:col>4</xdr:col>
      <xdr:colOff>736600</xdr:colOff>
      <xdr:row>11</xdr:row>
      <xdr:rowOff>4381500</xdr:rowOff>
    </xdr:to>
    <xdr:graphicFrame macro="">
      <xdr:nvGraphicFramePr>
        <xdr:cNvPr id="7" name="Chart 6">
          <a:extLst>
            <a:ext uri="{FF2B5EF4-FFF2-40B4-BE49-F238E27FC236}">
              <a16:creationId xmlns:a16="http://schemas.microsoft.com/office/drawing/2014/main" id="{4293A463-AB83-024F-9088-99B7E7F2A5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OJECTS" displayName="PROJECTS" ref="B17:S92" totalsRowShown="0" headerRowDxfId="119" dataDxfId="118" tableBorderDxfId="117">
  <autoFilter ref="B17:S92"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000-000001000000}" name="Deliverable Type" dataDxfId="116"/>
    <tableColumn id="22" xr3:uid="{D5E77CBD-AC87-574E-BCE2-C0D69EF912DE}" name="ID" dataDxfId="115"/>
    <tableColumn id="4" xr3:uid="{00000000-0010-0000-0000-000004000000}" name="Description" dataDxfId="114"/>
    <tableColumn id="2" xr3:uid="{00000000-0010-0000-0000-000002000000}" name="Priority" dataDxfId="113"/>
    <tableColumn id="5" xr3:uid="{00000000-0010-0000-0000-000005000000}" name="Status" dataDxfId="112"/>
    <tableColumn id="7" xr3:uid="{00000000-0010-0000-0000-000007000000}" name="Assigned To" dataDxfId="111"/>
    <tableColumn id="8" xr3:uid="{00000000-0010-0000-0000-000008000000}" name="Budget Planned" dataDxfId="110"/>
    <tableColumn id="9" xr3:uid="{00000000-0010-0000-0000-000009000000}" name="Budget Actual" dataDxfId="109"/>
    <tableColumn id="10" xr3:uid="{00000000-0010-0000-0000-00000A000000}" name="Budget Remaining" dataDxfId="108">
      <calculatedColumnFormula>IF(PROJECTS[[#This Row],[Budget Planned]]="","–",PROJECTS[[#This Row],[Budget Planned]]-PROJECTS[[#This Row],[Budget Actual]])</calculatedColumnFormula>
    </tableColumn>
    <tableColumn id="20" xr3:uid="{1592F1A5-CCC6-2F4B-86CB-0C3FE46D2044}" name="Expected Start Date" dataDxfId="107"/>
    <tableColumn id="21" xr3:uid="{6CAF1F86-A3C7-E94E-9A36-049064F6236E}" name="Expected Date of Completion" dataDxfId="106"/>
    <tableColumn id="11" xr3:uid="{00000000-0010-0000-0000-00000B000000}" name="Duration in Days" dataDxfId="105">
      <calculatedColumnFormula>IF(PROJECTS[[#This Row],[Expected Start Date]]=0,"",PROJECTS[[#This Row],[Expected Date of Completion]]-PROJECTS[[#This Row],[Expected Start Date]]+1)</calculatedColumnFormula>
    </tableColumn>
    <tableColumn id="12" xr3:uid="{00000000-0010-0000-0000-00000C000000}" name="Number of Days Remaining" dataDxfId="104">
      <calculatedColumnFormula>IF(PROJECTS[[#This Row],[Expected Date of Completion]]="","–",(PROJECTS[[#This Row],[Expected Date of Completion]]-TODAY()))</calculatedColumnFormula>
    </tableColumn>
    <tableColumn id="13" xr3:uid="{00000000-0010-0000-0000-00000D000000}" name="Percent of Project Complete" dataDxfId="103"/>
    <tableColumn id="15" xr3:uid="{224A09EA-C8AB-B04B-A745-1F4A97915E87}" name="Risk Level" dataDxfId="102"/>
    <tableColumn id="18" xr3:uid="{00000000-0010-0000-0000-000012000000}" name="Associated Risks" dataDxfId="101"/>
    <tableColumn id="19" xr3:uid="{00000000-0010-0000-0000-000013000000}" name="Comments" dataDxfId="100"/>
    <tableColumn id="14" xr3:uid="{00000000-0010-0000-0000-00000E000000}" name="Attachments / Links" dataDxfId="99"/>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00D0B3-A7A9-5542-9280-03B5CB154CA9}" name="PROJECTS2" displayName="PROJECTS2" ref="B15:S90" totalsRowShown="0" headerRowDxfId="98" dataDxfId="97" tableBorderDxfId="96">
  <autoFilter ref="B15:S90"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694BB6EE-E622-2A41-8751-859A9001DB18}" name="Deliverable Type" dataDxfId="95"/>
    <tableColumn id="22" xr3:uid="{A0E137AC-52F6-6F4A-B708-BEB614486851}" name="ID" dataDxfId="94"/>
    <tableColumn id="4" xr3:uid="{C2F20048-3343-284B-9A08-33E477AAD318}" name="Description" dataDxfId="93"/>
    <tableColumn id="2" xr3:uid="{E1A942ED-5458-C940-8EDA-E494CCB86330}" name="Priority" dataDxfId="92"/>
    <tableColumn id="5" xr3:uid="{17A33D4E-6A45-8B41-A32E-0B5EA571B768}" name="Status" dataDxfId="91"/>
    <tableColumn id="7" xr3:uid="{B9C0CFAA-D637-D84B-85A1-438123C4C30B}" name="Assigned To" dataDxfId="90"/>
    <tableColumn id="8" xr3:uid="{69705A03-1767-1E4B-A1CB-D092DA5A1D44}" name="Budget Planned" dataDxfId="89"/>
    <tableColumn id="9" xr3:uid="{92BC856B-D517-E94C-9507-98B65F025369}" name="Budget Actual" dataDxfId="88"/>
    <tableColumn id="10" xr3:uid="{4B8D2798-FA89-CE4A-9D98-9D653F80C25A}" name="Budget Remaining" dataDxfId="87">
      <calculatedColumnFormula>IF(PROJECTS2[[#This Row],[Budget Planned]]="","–",PROJECTS2[[#This Row],[Budget Planned]]-PROJECTS2[[#This Row],[Budget Actual]])</calculatedColumnFormula>
    </tableColumn>
    <tableColumn id="20" xr3:uid="{77D3D9D6-379D-0E42-97EC-D49B09873BE5}" name="Expected Start Date" dataDxfId="86"/>
    <tableColumn id="21" xr3:uid="{D9F79786-E9CB-BB40-A40D-FA449944CA93}" name="Expected Date of Completion" dataDxfId="85"/>
    <tableColumn id="11" xr3:uid="{6F16D700-C825-1C40-9510-4D1021867D7D}" name="Duration in Days" dataDxfId="84">
      <calculatedColumnFormula>IF(PROJECTS2[[#This Row],[Expected Start Date]]=0,"",PROJECTS2[[#This Row],[Expected Date of Completion]]-PROJECTS2[[#This Row],[Expected Start Date]]+1)</calculatedColumnFormula>
    </tableColumn>
    <tableColumn id="12" xr3:uid="{66376CF2-ED8C-544F-9565-2EE17A9AE5F5}" name="Number of Days Remaining" dataDxfId="83">
      <calculatedColumnFormula>IF(PROJECTS2[[#This Row],[Expected Date of Completion]]="","–",(PROJECTS2[[#This Row],[Expected Date of Completion]]-TODAY()))</calculatedColumnFormula>
    </tableColumn>
    <tableColumn id="13" xr3:uid="{60067B84-CE11-FE49-B729-35E760784622}" name="Percent of Project Complete" dataDxfId="82"/>
    <tableColumn id="15" xr3:uid="{F3CD614A-2B7A-9B4B-8196-E585B88919B6}" name="Risk Level" dataDxfId="81"/>
    <tableColumn id="18" xr3:uid="{FE5EB260-5027-4644-8393-B2217F41EE6E}" name="Associated Risks" dataDxfId="80"/>
    <tableColumn id="19" xr3:uid="{5E80B6FA-AC36-3947-9559-BE67FD3D0691}" name="Comments" dataDxfId="79"/>
    <tableColumn id="14" xr3:uid="{88ED1FE5-51D5-614A-A4E4-8B45A0C7BB5F}" name="Attachments / Links" dataDxfId="78"/>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221&amp;utm_source=template-excel&amp;utm_medium=content&amp;utm_campaign=Agile+Project+Portfolio+Dashboard-excel-12221&amp;lpa=Agile+Project+Portfolio+Dashboard+excel+12221"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D117"/>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cols>
    <col min="1" max="1" width="3.33203125" customWidth="1"/>
    <col min="2" max="2" width="12.83203125" customWidth="1"/>
    <col min="3" max="3" width="13.83203125" customWidth="1"/>
    <col min="4" max="4" width="15.83203125" customWidth="1"/>
    <col min="5" max="5" width="11.83203125" customWidth="1"/>
    <col min="6" max="6" width="13.83203125" customWidth="1"/>
    <col min="7" max="7" width="22.5" customWidth="1"/>
    <col min="8" max="10" width="14.33203125" customWidth="1"/>
    <col min="11" max="12" width="11.83203125" customWidth="1"/>
    <col min="13" max="13" width="8.83203125" customWidth="1"/>
    <col min="14" max="14" width="10.83203125" customWidth="1"/>
    <col min="15" max="15" width="20.83203125" customWidth="1"/>
    <col min="16" max="16" width="14.83203125" customWidth="1"/>
    <col min="17" max="19" width="15.83203125" customWidth="1"/>
    <col min="20" max="20" width="26.5" customWidth="1"/>
  </cols>
  <sheetData>
    <row r="1" spans="1:238" ht="194" customHeight="1"/>
    <row r="2" spans="1:238" s="15" customFormat="1" ht="42" customHeight="1">
      <c r="A2" s="14"/>
      <c r="B2" s="56" t="s">
        <v>63</v>
      </c>
      <c r="C2"/>
      <c r="D2"/>
      <c r="E2"/>
      <c r="F2"/>
      <c r="G2"/>
      <c r="H2"/>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row>
    <row r="3" spans="1:238" ht="45" customHeight="1">
      <c r="A3" s="7"/>
      <c r="B3" s="13" t="s">
        <v>0</v>
      </c>
      <c r="C3" s="8"/>
      <c r="D3" s="9"/>
      <c r="E3" s="9"/>
      <c r="F3" s="9"/>
      <c r="G3" s="9"/>
      <c r="H3" s="10"/>
      <c r="I3" s="9"/>
      <c r="J3" s="9"/>
      <c r="K3" s="9"/>
      <c r="L3" s="9"/>
      <c r="M3" s="9"/>
      <c r="O3" s="14"/>
      <c r="Q3" s="10"/>
    </row>
    <row r="4" spans="1:238" ht="37" customHeight="1">
      <c r="B4" s="27" t="s">
        <v>41</v>
      </c>
      <c r="C4" s="2"/>
      <c r="D4" s="2"/>
      <c r="E4" s="2"/>
      <c r="F4" s="2"/>
      <c r="G4" s="2"/>
      <c r="H4" s="2"/>
      <c r="O4" s="14"/>
    </row>
    <row r="5" spans="1:238" s="16" customFormat="1" ht="25" customHeight="1">
      <c r="B5" s="89" t="s">
        <v>15</v>
      </c>
      <c r="C5" s="89"/>
      <c r="D5" s="89"/>
      <c r="E5" s="89"/>
      <c r="F5" s="89"/>
      <c r="G5" s="89"/>
      <c r="H5" s="84" t="s">
        <v>16</v>
      </c>
      <c r="I5" s="84"/>
      <c r="J5" s="84" t="s">
        <v>17</v>
      </c>
      <c r="K5" s="84"/>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row>
    <row r="6" spans="1:238" s="16" customFormat="1" ht="35" customHeight="1" thickBot="1">
      <c r="B6" s="90" t="s">
        <v>25</v>
      </c>
      <c r="C6" s="91"/>
      <c r="D6" s="91"/>
      <c r="E6" s="91"/>
      <c r="F6" s="91"/>
      <c r="G6" s="92"/>
      <c r="H6" s="87" t="s">
        <v>18</v>
      </c>
      <c r="I6" s="88"/>
      <c r="J6" s="85" t="s">
        <v>12</v>
      </c>
      <c r="K6" s="86"/>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row>
    <row r="8" spans="1:238" ht="50" customHeight="1">
      <c r="B8" s="52" t="s">
        <v>62</v>
      </c>
      <c r="I8" s="52" t="s">
        <v>14</v>
      </c>
      <c r="L8" s="22"/>
    </row>
    <row r="9" spans="1:238" ht="50" customHeight="1">
      <c r="B9" s="93" t="s">
        <v>71</v>
      </c>
      <c r="C9" s="93"/>
      <c r="D9" s="53">
        <f>COUNTIF(PROJECTS[Deliverable Type],"*")</f>
        <v>75</v>
      </c>
      <c r="F9" s="68" t="s">
        <v>74</v>
      </c>
      <c r="G9" s="69">
        <f>COUNTIF(PROJECTS[Deliverable Type],"Bug")</f>
        <v>26</v>
      </c>
      <c r="I9" s="96" t="s">
        <v>56</v>
      </c>
      <c r="J9" s="96"/>
      <c r="K9" s="96"/>
      <c r="L9" s="80">
        <f>SUM(PROJECTS[Budget Planned])</f>
        <v>5961000</v>
      </c>
      <c r="M9" s="80"/>
      <c r="N9" s="80"/>
      <c r="P9" s="64"/>
    </row>
    <row r="10" spans="1:238" s="16" customFormat="1" ht="50" customHeight="1">
      <c r="B10" s="94" t="s">
        <v>54</v>
      </c>
      <c r="C10" s="94"/>
      <c r="D10" s="54">
        <f>IFERROR(E104/D9,"")</f>
        <v>0.30666666666666664</v>
      </c>
      <c r="E10"/>
      <c r="F10" s="66" t="s">
        <v>75</v>
      </c>
      <c r="G10" s="70">
        <f>COUNTIF(PROJECTS[Deliverable Type],"Story")</f>
        <v>27</v>
      </c>
      <c r="I10" s="97" t="s">
        <v>57</v>
      </c>
      <c r="J10" s="97"/>
      <c r="K10" s="97"/>
      <c r="L10" s="81">
        <f>SUM(PROJECTS[Budget Actual])</f>
        <v>5865500</v>
      </c>
      <c r="M10" s="81"/>
      <c r="N10" s="81"/>
      <c r="P10" s="65"/>
      <c r="Q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row>
    <row r="11" spans="1:238" s="16" customFormat="1" ht="50" customHeight="1">
      <c r="B11" s="95" t="s">
        <v>55</v>
      </c>
      <c r="C11" s="95"/>
      <c r="D11" s="55">
        <f>IFERROR(E103/D9,"")</f>
        <v>0.21333333333333335</v>
      </c>
      <c r="E11"/>
      <c r="F11" s="67" t="s">
        <v>76</v>
      </c>
      <c r="G11" s="71">
        <f>COUNTIF(PROJECTS[Deliverable Type],"Task")</f>
        <v>22</v>
      </c>
      <c r="I11" s="98" t="s">
        <v>58</v>
      </c>
      <c r="J11" s="98"/>
      <c r="K11" s="98"/>
      <c r="L11" s="82">
        <f>IFERROR(L10/L9,"–")</f>
        <v>0.98397919812112067</v>
      </c>
      <c r="M11" s="82"/>
      <c r="N11" s="82"/>
      <c r="P11" s="65"/>
      <c r="Q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row>
    <row r="12" spans="1:238" s="16" customFormat="1" ht="25" customHeight="1">
      <c r="H12" s="17"/>
      <c r="I12" s="17"/>
      <c r="J12" s="17"/>
      <c r="K12" s="17"/>
      <c r="L12" s="17"/>
      <c r="M12" s="17"/>
      <c r="N12" s="17"/>
      <c r="O12" s="14"/>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row>
    <row r="13" spans="1:238" ht="35" customHeight="1">
      <c r="B13" s="35" t="s">
        <v>77</v>
      </c>
      <c r="C13" s="35"/>
      <c r="D13" s="35"/>
      <c r="E13" s="35"/>
      <c r="F13" s="83" t="s">
        <v>70</v>
      </c>
      <c r="G13" s="83"/>
      <c r="H13" s="83"/>
      <c r="I13" s="83"/>
      <c r="J13" s="63"/>
      <c r="L13" s="35" t="s">
        <v>22</v>
      </c>
      <c r="M13" s="35"/>
      <c r="O13" s="35"/>
      <c r="P13" s="35" t="s">
        <v>34</v>
      </c>
    </row>
    <row r="14" spans="1:238" ht="350" customHeight="1">
      <c r="G14" s="3"/>
      <c r="H14" s="4"/>
      <c r="I14" s="4"/>
      <c r="J14" s="63"/>
      <c r="K14" s="63"/>
      <c r="L14" s="63"/>
      <c r="M14" s="4"/>
      <c r="N14" s="4"/>
      <c r="O14" s="14"/>
      <c r="P14" s="4"/>
      <c r="Q14" s="4"/>
    </row>
    <row r="15" spans="1:238" s="22" customFormat="1" ht="37" customHeight="1">
      <c r="B15" s="25"/>
      <c r="C15" s="23"/>
      <c r="D15" s="23"/>
      <c r="E15" s="23"/>
      <c r="F15" s="23"/>
      <c r="G15" s="23"/>
      <c r="H15" s="23"/>
    </row>
    <row r="16" spans="1:238" ht="40" customHeight="1">
      <c r="B16" s="26" t="s">
        <v>13</v>
      </c>
      <c r="C16" s="2"/>
      <c r="D16" s="2"/>
      <c r="E16" s="2"/>
      <c r="F16" s="2"/>
      <c r="G16" s="2"/>
      <c r="H16" s="2"/>
    </row>
    <row r="17" spans="2:19" s="1" customFormat="1" ht="54" customHeight="1">
      <c r="B17" s="29" t="s">
        <v>64</v>
      </c>
      <c r="C17" s="29" t="s">
        <v>69</v>
      </c>
      <c r="D17" s="29" t="s">
        <v>44</v>
      </c>
      <c r="E17" s="30" t="s">
        <v>4</v>
      </c>
      <c r="F17" s="30" t="s">
        <v>5</v>
      </c>
      <c r="G17" s="30" t="s">
        <v>45</v>
      </c>
      <c r="H17" s="31" t="s">
        <v>59</v>
      </c>
      <c r="I17" s="32" t="s">
        <v>60</v>
      </c>
      <c r="J17" s="33" t="s">
        <v>61</v>
      </c>
      <c r="K17" s="28" t="s">
        <v>42</v>
      </c>
      <c r="L17" s="28" t="s">
        <v>8</v>
      </c>
      <c r="M17" s="28" t="s">
        <v>43</v>
      </c>
      <c r="N17" s="28" t="s">
        <v>9</v>
      </c>
      <c r="O17" s="28" t="s">
        <v>78</v>
      </c>
      <c r="P17" s="30" t="s">
        <v>26</v>
      </c>
      <c r="Q17" s="30" t="s">
        <v>6</v>
      </c>
      <c r="R17" s="30" t="s">
        <v>40</v>
      </c>
      <c r="S17" s="30" t="s">
        <v>7</v>
      </c>
    </row>
    <row r="18" spans="2:19" s="1" customFormat="1" ht="25" customHeight="1">
      <c r="B18" s="19" t="s">
        <v>66</v>
      </c>
      <c r="C18" s="19"/>
      <c r="D18" s="19"/>
      <c r="E18" s="39" t="s">
        <v>38</v>
      </c>
      <c r="F18" s="19" t="s">
        <v>49</v>
      </c>
      <c r="G18" s="19"/>
      <c r="H18" s="50">
        <v>525000</v>
      </c>
      <c r="I18" s="50">
        <v>500000</v>
      </c>
      <c r="J18" s="51">
        <f>IF(PROJECTS[[#This Row],[Budget Planned]]="","–",PROJECTS[[#This Row],[Budget Planned]]-PROJECTS[[#This Row],[Budget Actual]])</f>
        <v>25000</v>
      </c>
      <c r="K18" s="20">
        <v>45356</v>
      </c>
      <c r="L18" s="20">
        <v>45656</v>
      </c>
      <c r="M18" s="48">
        <f>IF(PROJECTS[[#This Row],[Expected Start Date]]=0,"",PROJECTS[[#This Row],[Expected Date of Completion]]-PROJECTS[[#This Row],[Expected Start Date]]+1)</f>
        <v>301</v>
      </c>
      <c r="N18" s="18">
        <f ca="1">IF(PROJECTS[[#This Row],[Expected Date of Completion]]="","–",(PROJECTS[[#This Row],[Expected Date of Completion]]-TODAY()))</f>
        <v>53</v>
      </c>
      <c r="O18" s="21">
        <v>1</v>
      </c>
      <c r="P18" s="39" t="s">
        <v>27</v>
      </c>
      <c r="Q18" s="34"/>
      <c r="R18" s="34"/>
      <c r="S18" s="19"/>
    </row>
    <row r="19" spans="2:19" s="1" customFormat="1" ht="25" customHeight="1">
      <c r="B19" s="19" t="s">
        <v>67</v>
      </c>
      <c r="C19" s="19"/>
      <c r="D19" s="19"/>
      <c r="E19" s="39" t="s">
        <v>37</v>
      </c>
      <c r="F19" s="19" t="s">
        <v>46</v>
      </c>
      <c r="G19" s="19"/>
      <c r="H19" s="50">
        <v>285000</v>
      </c>
      <c r="I19" s="50">
        <v>312000</v>
      </c>
      <c r="J19" s="51">
        <f>IF(PROJECTS[[#This Row],[Budget Planned]]="","–",PROJECTS[[#This Row],[Budget Planned]]-PROJECTS[[#This Row],[Budget Actual]])</f>
        <v>-27000</v>
      </c>
      <c r="K19" s="20">
        <v>45398</v>
      </c>
      <c r="L19" s="20">
        <v>45549</v>
      </c>
      <c r="M19" s="48">
        <f>IF(PROJECTS[[#This Row],[Expected Start Date]]=0,"",PROJECTS[[#This Row],[Expected Date of Completion]]-PROJECTS[[#This Row],[Expected Start Date]]+1)</f>
        <v>152</v>
      </c>
      <c r="N19" s="18">
        <f ca="1">IF(PROJECTS[[#This Row],[Expected Date of Completion]]="","–",(PROJECTS[[#This Row],[Expected Date of Completion]]-TODAY()))</f>
        <v>-54</v>
      </c>
      <c r="O19" s="21">
        <v>0.9</v>
      </c>
      <c r="P19" s="39" t="s">
        <v>28</v>
      </c>
      <c r="Q19" s="34"/>
      <c r="R19" s="34"/>
      <c r="S19" s="19"/>
    </row>
    <row r="20" spans="2:19" s="1" customFormat="1" ht="25" customHeight="1">
      <c r="B20" s="19" t="s">
        <v>68</v>
      </c>
      <c r="C20" s="19"/>
      <c r="D20" s="19"/>
      <c r="E20" s="39" t="s">
        <v>38</v>
      </c>
      <c r="F20" s="19" t="s">
        <v>46</v>
      </c>
      <c r="G20" s="19"/>
      <c r="H20" s="50">
        <v>430000</v>
      </c>
      <c r="I20" s="50">
        <v>384000</v>
      </c>
      <c r="J20" s="51">
        <f>IF(PROJECTS[[#This Row],[Budget Planned]]="","–",PROJECTS[[#This Row],[Budget Planned]]-PROJECTS[[#This Row],[Budget Actual]])</f>
        <v>46000</v>
      </c>
      <c r="K20" s="20">
        <v>45529</v>
      </c>
      <c r="L20" s="20">
        <v>45565</v>
      </c>
      <c r="M20" s="48">
        <f>IF(PROJECTS[[#This Row],[Expected Start Date]]=0,"",PROJECTS[[#This Row],[Expected Date of Completion]]-PROJECTS[[#This Row],[Expected Start Date]]+1)</f>
        <v>37</v>
      </c>
      <c r="N20" s="18">
        <f ca="1">IF(PROJECTS[[#This Row],[Expected Date of Completion]]="","–",(PROJECTS[[#This Row],[Expected Date of Completion]]-TODAY()))</f>
        <v>-38</v>
      </c>
      <c r="O20" s="21">
        <v>0.5</v>
      </c>
      <c r="P20" s="39" t="s">
        <v>29</v>
      </c>
      <c r="Q20" s="34"/>
      <c r="R20" s="34"/>
      <c r="S20" s="19"/>
    </row>
    <row r="21" spans="2:19" s="1" customFormat="1" ht="25" customHeight="1">
      <c r="B21" s="19" t="s">
        <v>66</v>
      </c>
      <c r="C21" s="19"/>
      <c r="D21" s="19"/>
      <c r="E21" s="39" t="s">
        <v>36</v>
      </c>
      <c r="F21" s="19" t="s">
        <v>46</v>
      </c>
      <c r="G21" s="19"/>
      <c r="H21" s="50">
        <v>85000</v>
      </c>
      <c r="I21" s="50">
        <v>132000</v>
      </c>
      <c r="J21" s="51">
        <f>IF(PROJECTS[[#This Row],[Budget Planned]]="","–",PROJECTS[[#This Row],[Budget Planned]]-PROJECTS[[#This Row],[Budget Actual]])</f>
        <v>-47000</v>
      </c>
      <c r="K21" s="20">
        <v>45545</v>
      </c>
      <c r="L21" s="20">
        <v>45621</v>
      </c>
      <c r="M21" s="48">
        <f>IF(PROJECTS[[#This Row],[Expected Start Date]]=0,"",PROJECTS[[#This Row],[Expected Date of Completion]]-PROJECTS[[#This Row],[Expected Start Date]]+1)</f>
        <v>77</v>
      </c>
      <c r="N21" s="18">
        <f ca="1">IF(PROJECTS[[#This Row],[Expected Date of Completion]]="","–",(PROJECTS[[#This Row],[Expected Date of Completion]]-TODAY()))</f>
        <v>18</v>
      </c>
      <c r="O21" s="21">
        <v>0.85</v>
      </c>
      <c r="P21" s="39" t="s">
        <v>30</v>
      </c>
      <c r="Q21" s="34"/>
      <c r="R21" s="34"/>
      <c r="S21" s="19"/>
    </row>
    <row r="22" spans="2:19" s="1" customFormat="1" ht="25" customHeight="1">
      <c r="B22" s="19" t="s">
        <v>67</v>
      </c>
      <c r="C22" s="19"/>
      <c r="D22" s="19"/>
      <c r="E22" s="39" t="s">
        <v>37</v>
      </c>
      <c r="F22" s="19" t="s">
        <v>50</v>
      </c>
      <c r="G22" s="19"/>
      <c r="H22" s="50">
        <v>250000</v>
      </c>
      <c r="I22" s="50">
        <v>288500</v>
      </c>
      <c r="J22" s="51">
        <f>IF(PROJECTS[[#This Row],[Budget Planned]]="","–",PROJECTS[[#This Row],[Budget Planned]]-PROJECTS[[#This Row],[Budget Actual]])</f>
        <v>-38500</v>
      </c>
      <c r="K22" s="20"/>
      <c r="L22" s="20"/>
      <c r="M22" s="48" t="str">
        <f>IF(PROJECTS[[#This Row],[Expected Start Date]]=0,"",PROJECTS[[#This Row],[Expected Date of Completion]]-PROJECTS[[#This Row],[Expected Start Date]]+1)</f>
        <v/>
      </c>
      <c r="N22" s="18" t="str">
        <f ca="1">IF(PROJECTS[[#This Row],[Expected Date of Completion]]="","–",(PROJECTS[[#This Row],[Expected Date of Completion]]-TODAY()))</f>
        <v>–</v>
      </c>
      <c r="O22" s="21">
        <v>0.15</v>
      </c>
      <c r="P22" s="39" t="s">
        <v>31</v>
      </c>
      <c r="Q22" s="34"/>
      <c r="R22" s="34"/>
      <c r="S22" s="19"/>
    </row>
    <row r="23" spans="2:19" s="1" customFormat="1" ht="25" customHeight="1">
      <c r="B23" s="19" t="s">
        <v>66</v>
      </c>
      <c r="C23" s="19"/>
      <c r="D23" s="19"/>
      <c r="E23" s="39" t="s">
        <v>36</v>
      </c>
      <c r="F23" s="19" t="s">
        <v>49</v>
      </c>
      <c r="G23" s="19"/>
      <c r="H23" s="50">
        <v>45000</v>
      </c>
      <c r="I23" s="50">
        <v>62000</v>
      </c>
      <c r="J23" s="51">
        <f>IF(PROJECTS[[#This Row],[Budget Planned]]="","–",PROJECTS[[#This Row],[Budget Planned]]-PROJECTS[[#This Row],[Budget Actual]])</f>
        <v>-17000</v>
      </c>
      <c r="K23" s="20"/>
      <c r="L23" s="20"/>
      <c r="M23" s="48" t="str">
        <f>IF(PROJECTS[[#This Row],[Expected Start Date]]=0,"",PROJECTS[[#This Row],[Expected Date of Completion]]-PROJECTS[[#This Row],[Expected Start Date]]+1)</f>
        <v/>
      </c>
      <c r="N23" s="18" t="str">
        <f ca="1">IF(PROJECTS[[#This Row],[Expected Date of Completion]]="","–",(PROJECTS[[#This Row],[Expected Date of Completion]]-TODAY()))</f>
        <v>–</v>
      </c>
      <c r="O23" s="21">
        <v>1</v>
      </c>
      <c r="P23" s="39" t="s">
        <v>31</v>
      </c>
      <c r="Q23" s="34"/>
      <c r="R23" s="34"/>
      <c r="S23" s="19"/>
    </row>
    <row r="24" spans="2:19" s="1" customFormat="1" ht="25" customHeight="1">
      <c r="B24" s="19" t="s">
        <v>66</v>
      </c>
      <c r="C24" s="19"/>
      <c r="D24" s="19"/>
      <c r="E24" s="58" t="s">
        <v>38</v>
      </c>
      <c r="F24" s="19" t="s">
        <v>19</v>
      </c>
      <c r="G24" s="59"/>
      <c r="H24" s="50">
        <v>580000</v>
      </c>
      <c r="I24" s="50">
        <v>450000</v>
      </c>
      <c r="J24" s="51">
        <f>IF(PROJECTS[[#This Row],[Budget Planned]]="","–",PROJECTS[[#This Row],[Budget Planned]]-PROJECTS[[#This Row],[Budget Actual]])</f>
        <v>130000</v>
      </c>
      <c r="K24" s="20"/>
      <c r="L24" s="20"/>
      <c r="M24" s="48" t="str">
        <f>IF(PROJECTS[[#This Row],[Expected Start Date]]=0,"",PROJECTS[[#This Row],[Expected Date of Completion]]-PROJECTS[[#This Row],[Expected Start Date]]+1)</f>
        <v/>
      </c>
      <c r="N24" s="18" t="str">
        <f ca="1">IF(PROJECTS[[#This Row],[Expected Date of Completion]]="","–",(PROJECTS[[#This Row],[Expected Date of Completion]]-TODAY()))</f>
        <v>–</v>
      </c>
      <c r="O24" s="21">
        <v>0.5</v>
      </c>
      <c r="P24" s="39" t="s">
        <v>28</v>
      </c>
      <c r="Q24" s="34"/>
      <c r="R24" s="34"/>
      <c r="S24" s="19"/>
    </row>
    <row r="25" spans="2:19" s="1" customFormat="1" ht="25" customHeight="1">
      <c r="B25" s="19" t="s">
        <v>66</v>
      </c>
      <c r="C25" s="19"/>
      <c r="D25" s="19"/>
      <c r="E25" s="58" t="s">
        <v>38</v>
      </c>
      <c r="F25" s="19" t="s">
        <v>52</v>
      </c>
      <c r="G25" s="59"/>
      <c r="H25" s="50">
        <v>785000</v>
      </c>
      <c r="I25" s="50">
        <v>625000</v>
      </c>
      <c r="J25" s="51">
        <f>IF(PROJECTS[[#This Row],[Budget Planned]]="","–",PROJECTS[[#This Row],[Budget Planned]]-PROJECTS[[#This Row],[Budget Actual]])</f>
        <v>160000</v>
      </c>
      <c r="K25" s="20"/>
      <c r="L25" s="20"/>
      <c r="M25" s="48" t="str">
        <f>IF(PROJECTS[[#This Row],[Expected Start Date]]=0,"",PROJECTS[[#This Row],[Expected Date of Completion]]-PROJECTS[[#This Row],[Expected Start Date]]+1)</f>
        <v/>
      </c>
      <c r="N25" s="18" t="str">
        <f ca="1">IF(PROJECTS[[#This Row],[Expected Date of Completion]]="","–",(PROJECTS[[#This Row],[Expected Date of Completion]]-TODAY()))</f>
        <v>–</v>
      </c>
      <c r="O25" s="21">
        <v>0.1</v>
      </c>
      <c r="P25" s="39" t="s">
        <v>27</v>
      </c>
      <c r="Q25" s="34"/>
      <c r="R25" s="34"/>
      <c r="S25" s="19"/>
    </row>
    <row r="26" spans="2:19" s="1" customFormat="1" ht="25" customHeight="1">
      <c r="B26" s="19" t="s">
        <v>68</v>
      </c>
      <c r="C26" s="19"/>
      <c r="D26" s="19"/>
      <c r="E26" s="58" t="s">
        <v>39</v>
      </c>
      <c r="F26" s="19" t="s">
        <v>53</v>
      </c>
      <c r="G26" s="59"/>
      <c r="H26" s="50"/>
      <c r="I26" s="50"/>
      <c r="J26" s="51" t="str">
        <f>IF(PROJECTS[[#This Row],[Budget Planned]]="","–",PROJECTS[[#This Row],[Budget Planned]]-PROJECTS[[#This Row],[Budget Actual]])</f>
        <v>–</v>
      </c>
      <c r="K26" s="20"/>
      <c r="L26" s="20"/>
      <c r="M26" s="48" t="str">
        <f>IF(PROJECTS[[#This Row],[Expected Start Date]]=0,"",PROJECTS[[#This Row],[Expected Date of Completion]]-PROJECTS[[#This Row],[Expected Start Date]]+1)</f>
        <v/>
      </c>
      <c r="N26" s="18" t="str">
        <f ca="1">IF(PROJECTS[[#This Row],[Expected Date of Completion]]="","–",(PROJECTS[[#This Row],[Expected Date of Completion]]-TODAY()))</f>
        <v>–</v>
      </c>
      <c r="O26" s="21">
        <v>0.05</v>
      </c>
      <c r="P26" s="39" t="s">
        <v>28</v>
      </c>
      <c r="Q26" s="34"/>
      <c r="R26" s="34"/>
      <c r="S26" s="19"/>
    </row>
    <row r="27" spans="2:19" s="1" customFormat="1" ht="25" customHeight="1">
      <c r="B27" s="19" t="s">
        <v>68</v>
      </c>
      <c r="C27" s="19"/>
      <c r="D27" s="19"/>
      <c r="E27" s="58" t="s">
        <v>39</v>
      </c>
      <c r="F27" s="19" t="s">
        <v>3</v>
      </c>
      <c r="G27" s="59"/>
      <c r="H27" s="50"/>
      <c r="I27" s="50"/>
      <c r="J27" s="51" t="str">
        <f>IF(PROJECTS[[#This Row],[Budget Planned]]="","–",PROJECTS[[#This Row],[Budget Planned]]-PROJECTS[[#This Row],[Budget Actual]])</f>
        <v>–</v>
      </c>
      <c r="K27" s="20"/>
      <c r="L27" s="20"/>
      <c r="M27" s="48" t="str">
        <f>IF(PROJECTS[[#This Row],[Expected Start Date]]=0,"",PROJECTS[[#This Row],[Expected Date of Completion]]-PROJECTS[[#This Row],[Expected Start Date]]+1)</f>
        <v/>
      </c>
      <c r="N27" s="18" t="str">
        <f ca="1">IF(PROJECTS[[#This Row],[Expected Date of Completion]]="","–",(PROJECTS[[#This Row],[Expected Date of Completion]]-TODAY()))</f>
        <v>–</v>
      </c>
      <c r="O27" s="21">
        <v>0.3</v>
      </c>
      <c r="P27" s="39" t="s">
        <v>28</v>
      </c>
      <c r="Q27" s="34"/>
      <c r="R27" s="34"/>
      <c r="S27" s="19"/>
    </row>
    <row r="28" spans="2:19" s="1" customFormat="1" ht="25" customHeight="1">
      <c r="B28" s="19" t="s">
        <v>68</v>
      </c>
      <c r="C28" s="19"/>
      <c r="D28" s="19"/>
      <c r="E28" s="58" t="s">
        <v>39</v>
      </c>
      <c r="F28" s="19" t="s">
        <v>48</v>
      </c>
      <c r="G28" s="59"/>
      <c r="H28" s="50"/>
      <c r="I28" s="50"/>
      <c r="J28" s="51" t="str">
        <f>IF(PROJECTS[[#This Row],[Budget Planned]]="","–",PROJECTS[[#This Row],[Budget Planned]]-PROJECTS[[#This Row],[Budget Actual]])</f>
        <v>–</v>
      </c>
      <c r="K28" s="20"/>
      <c r="L28" s="20"/>
      <c r="M28" s="48" t="str">
        <f>IF(PROJECTS[[#This Row],[Expected Start Date]]=0,"",PROJECTS[[#This Row],[Expected Date of Completion]]-PROJECTS[[#This Row],[Expected Start Date]]+1)</f>
        <v/>
      </c>
      <c r="N28" s="18" t="str">
        <f ca="1">IF(PROJECTS[[#This Row],[Expected Date of Completion]]="","–",(PROJECTS[[#This Row],[Expected Date of Completion]]-TODAY()))</f>
        <v>–</v>
      </c>
      <c r="O28" s="21">
        <v>0.45</v>
      </c>
      <c r="P28" s="39" t="s">
        <v>27</v>
      </c>
      <c r="Q28" s="34"/>
      <c r="R28" s="34"/>
      <c r="S28" s="19"/>
    </row>
    <row r="29" spans="2:19" s="1" customFormat="1" ht="25" customHeight="1">
      <c r="B29" s="19" t="s">
        <v>68</v>
      </c>
      <c r="C29" s="19"/>
      <c r="D29" s="19"/>
      <c r="E29" s="58" t="s">
        <v>36</v>
      </c>
      <c r="F29" s="19" t="s">
        <v>49</v>
      </c>
      <c r="G29" s="59"/>
      <c r="H29" s="50"/>
      <c r="I29" s="50"/>
      <c r="J29" s="51" t="str">
        <f>IF(PROJECTS[[#This Row],[Budget Planned]]="","–",PROJECTS[[#This Row],[Budget Planned]]-PROJECTS[[#This Row],[Budget Actual]])</f>
        <v>–</v>
      </c>
      <c r="K29" s="20"/>
      <c r="L29" s="20"/>
      <c r="M29" s="48" t="str">
        <f>IF(PROJECTS[[#This Row],[Expected Start Date]]=0,"",PROJECTS[[#This Row],[Expected Date of Completion]]-PROJECTS[[#This Row],[Expected Start Date]]+1)</f>
        <v/>
      </c>
      <c r="N29" s="18" t="str">
        <f ca="1">IF(PROJECTS[[#This Row],[Expected Date of Completion]]="","–",(PROJECTS[[#This Row],[Expected Date of Completion]]-TODAY()))</f>
        <v>–</v>
      </c>
      <c r="O29" s="21">
        <v>1</v>
      </c>
      <c r="P29" s="39" t="s">
        <v>28</v>
      </c>
      <c r="Q29" s="34"/>
      <c r="R29" s="34"/>
      <c r="S29" s="19"/>
    </row>
    <row r="30" spans="2:19" s="1" customFormat="1" ht="25" customHeight="1">
      <c r="B30" s="19" t="s">
        <v>67</v>
      </c>
      <c r="C30" s="19"/>
      <c r="D30" s="19"/>
      <c r="E30" s="58" t="s">
        <v>36</v>
      </c>
      <c r="F30" s="19" t="s">
        <v>50</v>
      </c>
      <c r="G30" s="59"/>
      <c r="H30" s="50"/>
      <c r="I30" s="50"/>
      <c r="J30" s="51" t="str">
        <f>IF(PROJECTS[[#This Row],[Budget Planned]]="","–",PROJECTS[[#This Row],[Budget Planned]]-PROJECTS[[#This Row],[Budget Actual]])</f>
        <v>–</v>
      </c>
      <c r="K30" s="20"/>
      <c r="L30" s="20"/>
      <c r="M30" s="48" t="str">
        <f>IF(PROJECTS[[#This Row],[Expected Start Date]]=0,"",PROJECTS[[#This Row],[Expected Date of Completion]]-PROJECTS[[#This Row],[Expected Start Date]]+1)</f>
        <v/>
      </c>
      <c r="N30" s="18" t="str">
        <f ca="1">IF(PROJECTS[[#This Row],[Expected Date of Completion]]="","–",(PROJECTS[[#This Row],[Expected Date of Completion]]-TODAY()))</f>
        <v>–</v>
      </c>
      <c r="O30" s="21">
        <v>0.85</v>
      </c>
      <c r="P30" s="39" t="s">
        <v>28</v>
      </c>
      <c r="Q30" s="34"/>
      <c r="R30" s="34"/>
      <c r="S30" s="19"/>
    </row>
    <row r="31" spans="2:19" s="1" customFormat="1" ht="25" customHeight="1">
      <c r="B31" s="19" t="s">
        <v>66</v>
      </c>
      <c r="C31" s="19"/>
      <c r="D31" s="19"/>
      <c r="E31" s="58" t="s">
        <v>36</v>
      </c>
      <c r="F31" s="19" t="s">
        <v>46</v>
      </c>
      <c r="G31" s="59"/>
      <c r="H31" s="50"/>
      <c r="I31" s="50"/>
      <c r="J31" s="51" t="str">
        <f>IF(PROJECTS[[#This Row],[Budget Planned]]="","–",PROJECTS[[#This Row],[Budget Planned]]-PROJECTS[[#This Row],[Budget Actual]])</f>
        <v>–</v>
      </c>
      <c r="K31" s="20"/>
      <c r="L31" s="20"/>
      <c r="M31" s="48" t="str">
        <f>IF(PROJECTS[[#This Row],[Expected Start Date]]=0,"",PROJECTS[[#This Row],[Expected Date of Completion]]-PROJECTS[[#This Row],[Expected Start Date]]+1)</f>
        <v/>
      </c>
      <c r="N31" s="18" t="str">
        <f ca="1">IF(PROJECTS[[#This Row],[Expected Date of Completion]]="","–",(PROJECTS[[#This Row],[Expected Date of Completion]]-TODAY()))</f>
        <v>–</v>
      </c>
      <c r="O31" s="21">
        <v>0.3</v>
      </c>
      <c r="P31" s="39" t="s">
        <v>28</v>
      </c>
      <c r="Q31" s="34"/>
      <c r="R31" s="34"/>
      <c r="S31" s="19"/>
    </row>
    <row r="32" spans="2:19" s="1" customFormat="1" ht="25" customHeight="1">
      <c r="B32" s="19" t="s">
        <v>67</v>
      </c>
      <c r="C32" s="19"/>
      <c r="D32" s="19"/>
      <c r="E32" s="58" t="s">
        <v>36</v>
      </c>
      <c r="F32" s="19" t="s">
        <v>51</v>
      </c>
      <c r="G32" s="59"/>
      <c r="H32" s="50"/>
      <c r="I32" s="50"/>
      <c r="J32" s="51" t="str">
        <f>IF(PROJECTS[[#This Row],[Budget Planned]]="","–",PROJECTS[[#This Row],[Budget Planned]]-PROJECTS[[#This Row],[Budget Actual]])</f>
        <v>–</v>
      </c>
      <c r="K32" s="20"/>
      <c r="L32" s="20"/>
      <c r="M32" s="48" t="str">
        <f>IF(PROJECTS[[#This Row],[Expected Start Date]]=0,"",PROJECTS[[#This Row],[Expected Date of Completion]]-PROJECTS[[#This Row],[Expected Start Date]]+1)</f>
        <v/>
      </c>
      <c r="N32" s="18" t="str">
        <f ca="1">IF(PROJECTS[[#This Row],[Expected Date of Completion]]="","–",(PROJECTS[[#This Row],[Expected Date of Completion]]-TODAY()))</f>
        <v>–</v>
      </c>
      <c r="O32" s="21">
        <v>0</v>
      </c>
      <c r="P32" s="39" t="s">
        <v>27</v>
      </c>
      <c r="Q32" s="34"/>
      <c r="R32" s="34"/>
      <c r="S32" s="19"/>
    </row>
    <row r="33" spans="2:19" s="1" customFormat="1" ht="25" customHeight="1">
      <c r="B33" s="19" t="s">
        <v>66</v>
      </c>
      <c r="C33" s="19"/>
      <c r="D33" s="19"/>
      <c r="E33" s="58" t="s">
        <v>36</v>
      </c>
      <c r="F33" s="19" t="s">
        <v>49</v>
      </c>
      <c r="G33" s="59"/>
      <c r="H33" s="50"/>
      <c r="I33" s="50"/>
      <c r="J33" s="51" t="str">
        <f>IF(PROJECTS[[#This Row],[Budget Planned]]="","–",PROJECTS[[#This Row],[Budget Planned]]-PROJECTS[[#This Row],[Budget Actual]])</f>
        <v>–</v>
      </c>
      <c r="K33" s="20"/>
      <c r="L33" s="20"/>
      <c r="M33" s="48" t="str">
        <f>IF(PROJECTS[[#This Row],[Expected Start Date]]=0,"",PROJECTS[[#This Row],[Expected Date of Completion]]-PROJECTS[[#This Row],[Expected Start Date]]+1)</f>
        <v/>
      </c>
      <c r="N33" s="18" t="str">
        <f ca="1">IF(PROJECTS[[#This Row],[Expected Date of Completion]]="","–",(PROJECTS[[#This Row],[Expected Date of Completion]]-TODAY()))</f>
        <v>–</v>
      </c>
      <c r="O33" s="21">
        <v>1</v>
      </c>
      <c r="P33" s="39" t="s">
        <v>27</v>
      </c>
      <c r="Q33" s="34"/>
      <c r="R33" s="34"/>
      <c r="S33" s="19"/>
    </row>
    <row r="34" spans="2:19" s="1" customFormat="1" ht="25" customHeight="1">
      <c r="B34" s="19" t="s">
        <v>67</v>
      </c>
      <c r="C34" s="19"/>
      <c r="D34" s="19"/>
      <c r="E34" s="58" t="s">
        <v>36</v>
      </c>
      <c r="F34" s="19" t="s">
        <v>49</v>
      </c>
      <c r="G34" s="59"/>
      <c r="H34" s="50"/>
      <c r="I34" s="50"/>
      <c r="J34" s="51" t="str">
        <f>IF(PROJECTS[[#This Row],[Budget Planned]]="","–",PROJECTS[[#This Row],[Budget Planned]]-PROJECTS[[#This Row],[Budget Actual]])</f>
        <v>–</v>
      </c>
      <c r="K34" s="20"/>
      <c r="L34" s="20"/>
      <c r="M34" s="48" t="str">
        <f>IF(PROJECTS[[#This Row],[Expected Start Date]]=0,"",PROJECTS[[#This Row],[Expected Date of Completion]]-PROJECTS[[#This Row],[Expected Start Date]]+1)</f>
        <v/>
      </c>
      <c r="N34" s="18" t="str">
        <f ca="1">IF(PROJECTS[[#This Row],[Expected Date of Completion]]="","–",(PROJECTS[[#This Row],[Expected Date of Completion]]-TODAY()))</f>
        <v>–</v>
      </c>
      <c r="O34" s="21">
        <v>1</v>
      </c>
      <c r="P34" s="39" t="s">
        <v>28</v>
      </c>
      <c r="Q34" s="34"/>
      <c r="R34" s="34"/>
      <c r="S34" s="19"/>
    </row>
    <row r="35" spans="2:19" s="1" customFormat="1" ht="25" customHeight="1">
      <c r="B35" s="19" t="s">
        <v>66</v>
      </c>
      <c r="C35" s="19"/>
      <c r="D35" s="19"/>
      <c r="E35" s="58" t="s">
        <v>36</v>
      </c>
      <c r="F35" s="19" t="s">
        <v>49</v>
      </c>
      <c r="G35" s="59"/>
      <c r="H35" s="50"/>
      <c r="I35" s="50"/>
      <c r="J35" s="51" t="str">
        <f>IF(PROJECTS[[#This Row],[Budget Planned]]="","–",PROJECTS[[#This Row],[Budget Planned]]-PROJECTS[[#This Row],[Budget Actual]])</f>
        <v>–</v>
      </c>
      <c r="K35" s="20"/>
      <c r="L35" s="20"/>
      <c r="M35" s="48" t="str">
        <f>IF(PROJECTS[[#This Row],[Expected Start Date]]=0,"",PROJECTS[[#This Row],[Expected Date of Completion]]-PROJECTS[[#This Row],[Expected Start Date]]+1)</f>
        <v/>
      </c>
      <c r="N35" s="18" t="str">
        <f ca="1">IF(PROJECTS[[#This Row],[Expected Date of Completion]]="","–",(PROJECTS[[#This Row],[Expected Date of Completion]]-TODAY()))</f>
        <v>–</v>
      </c>
      <c r="O35" s="21">
        <v>1</v>
      </c>
      <c r="P35" s="39" t="s">
        <v>28</v>
      </c>
      <c r="Q35" s="34"/>
      <c r="R35" s="34"/>
      <c r="S35" s="19"/>
    </row>
    <row r="36" spans="2:19" s="1" customFormat="1" ht="25" customHeight="1">
      <c r="B36" s="19" t="s">
        <v>67</v>
      </c>
      <c r="C36" s="19"/>
      <c r="D36" s="19"/>
      <c r="E36" s="58" t="s">
        <v>36</v>
      </c>
      <c r="F36" s="19" t="s">
        <v>49</v>
      </c>
      <c r="G36" s="59"/>
      <c r="H36" s="50"/>
      <c r="I36" s="50"/>
      <c r="J36" s="51" t="str">
        <f>IF(PROJECTS[[#This Row],[Budget Planned]]="","–",PROJECTS[[#This Row],[Budget Planned]]-PROJECTS[[#This Row],[Budget Actual]])</f>
        <v>–</v>
      </c>
      <c r="K36" s="20"/>
      <c r="L36" s="20"/>
      <c r="M36" s="48" t="str">
        <f>IF(PROJECTS[[#This Row],[Expected Start Date]]=0,"",PROJECTS[[#This Row],[Expected Date of Completion]]-PROJECTS[[#This Row],[Expected Start Date]]+1)</f>
        <v/>
      </c>
      <c r="N36" s="18" t="str">
        <f ca="1">IF(PROJECTS[[#This Row],[Expected Date of Completion]]="","–",(PROJECTS[[#This Row],[Expected Date of Completion]]-TODAY()))</f>
        <v>–</v>
      </c>
      <c r="O36" s="21">
        <v>1</v>
      </c>
      <c r="P36" s="39" t="s">
        <v>27</v>
      </c>
      <c r="Q36" s="34"/>
      <c r="R36" s="34"/>
      <c r="S36" s="19"/>
    </row>
    <row r="37" spans="2:19" s="1" customFormat="1" ht="25" customHeight="1">
      <c r="B37" s="19" t="s">
        <v>67</v>
      </c>
      <c r="C37" s="19"/>
      <c r="D37" s="19"/>
      <c r="E37" s="58" t="s">
        <v>37</v>
      </c>
      <c r="F37" s="19" t="s">
        <v>49</v>
      </c>
      <c r="G37" s="59"/>
      <c r="H37" s="50"/>
      <c r="I37" s="50"/>
      <c r="J37" s="51" t="str">
        <f>IF(PROJECTS[[#This Row],[Budget Planned]]="","–",PROJECTS[[#This Row],[Budget Planned]]-PROJECTS[[#This Row],[Budget Actual]])</f>
        <v>–</v>
      </c>
      <c r="K37" s="20"/>
      <c r="L37" s="20"/>
      <c r="M37" s="48" t="str">
        <f>IF(PROJECTS[[#This Row],[Expected Start Date]]=0,"",PROJECTS[[#This Row],[Expected Date of Completion]]-PROJECTS[[#This Row],[Expected Start Date]]+1)</f>
        <v/>
      </c>
      <c r="N37" s="18" t="str">
        <f ca="1">IF(PROJECTS[[#This Row],[Expected Date of Completion]]="","–",(PROJECTS[[#This Row],[Expected Date of Completion]]-TODAY()))</f>
        <v>–</v>
      </c>
      <c r="O37" s="21">
        <v>1</v>
      </c>
      <c r="P37" s="39" t="s">
        <v>31</v>
      </c>
      <c r="Q37" s="34"/>
      <c r="R37" s="34"/>
      <c r="S37" s="19"/>
    </row>
    <row r="38" spans="2:19" s="1" customFormat="1" ht="25" customHeight="1">
      <c r="B38" s="19" t="s">
        <v>68</v>
      </c>
      <c r="C38" s="19"/>
      <c r="D38" s="19"/>
      <c r="E38" s="58" t="s">
        <v>37</v>
      </c>
      <c r="F38" s="19" t="s">
        <v>49</v>
      </c>
      <c r="G38" s="59"/>
      <c r="H38" s="50"/>
      <c r="I38" s="50"/>
      <c r="J38" s="51" t="str">
        <f>IF(PROJECTS[[#This Row],[Budget Planned]]="","–",PROJECTS[[#This Row],[Budget Planned]]-PROJECTS[[#This Row],[Budget Actual]])</f>
        <v>–</v>
      </c>
      <c r="K38" s="20"/>
      <c r="L38" s="20"/>
      <c r="M38" s="48" t="str">
        <f>IF(PROJECTS[[#This Row],[Expected Start Date]]=0,"",PROJECTS[[#This Row],[Expected Date of Completion]]-PROJECTS[[#This Row],[Expected Start Date]]+1)</f>
        <v/>
      </c>
      <c r="N38" s="18" t="str">
        <f ca="1">IF(PROJECTS[[#This Row],[Expected Date of Completion]]="","–",(PROJECTS[[#This Row],[Expected Date of Completion]]-TODAY()))</f>
        <v>–</v>
      </c>
      <c r="O38" s="21">
        <v>1</v>
      </c>
      <c r="P38" s="39" t="s">
        <v>28</v>
      </c>
      <c r="Q38" s="34"/>
      <c r="R38" s="34"/>
      <c r="S38" s="19"/>
    </row>
    <row r="39" spans="2:19" s="1" customFormat="1" ht="25" customHeight="1">
      <c r="B39" s="19" t="s">
        <v>68</v>
      </c>
      <c r="C39" s="19"/>
      <c r="D39" s="19"/>
      <c r="E39" s="58" t="s">
        <v>37</v>
      </c>
      <c r="F39" s="19" t="s">
        <v>49</v>
      </c>
      <c r="G39" s="59"/>
      <c r="H39" s="50"/>
      <c r="I39" s="50"/>
      <c r="J39" s="51" t="str">
        <f>IF(PROJECTS[[#This Row],[Budget Planned]]="","–",PROJECTS[[#This Row],[Budget Planned]]-PROJECTS[[#This Row],[Budget Actual]])</f>
        <v>–</v>
      </c>
      <c r="K39" s="20"/>
      <c r="L39" s="20"/>
      <c r="M39" s="48" t="str">
        <f>IF(PROJECTS[[#This Row],[Expected Start Date]]=0,"",PROJECTS[[#This Row],[Expected Date of Completion]]-PROJECTS[[#This Row],[Expected Start Date]]+1)</f>
        <v/>
      </c>
      <c r="N39" s="18" t="str">
        <f ca="1">IF(PROJECTS[[#This Row],[Expected Date of Completion]]="","–",(PROJECTS[[#This Row],[Expected Date of Completion]]-TODAY()))</f>
        <v>–</v>
      </c>
      <c r="O39" s="21">
        <v>1</v>
      </c>
      <c r="P39" s="39" t="s">
        <v>27</v>
      </c>
      <c r="Q39" s="34"/>
      <c r="R39" s="34"/>
      <c r="S39" s="19"/>
    </row>
    <row r="40" spans="2:19" s="1" customFormat="1" ht="25" customHeight="1">
      <c r="B40" s="19" t="s">
        <v>67</v>
      </c>
      <c r="C40" s="19"/>
      <c r="D40" s="19"/>
      <c r="E40" s="58" t="s">
        <v>37</v>
      </c>
      <c r="F40" s="19" t="s">
        <v>49</v>
      </c>
      <c r="G40" s="59"/>
      <c r="H40" s="50"/>
      <c r="I40" s="50"/>
      <c r="J40" s="51" t="str">
        <f>IF(PROJECTS[[#This Row],[Budget Planned]]="","–",PROJECTS[[#This Row],[Budget Planned]]-PROJECTS[[#This Row],[Budget Actual]])</f>
        <v>–</v>
      </c>
      <c r="K40" s="20"/>
      <c r="L40" s="20"/>
      <c r="M40" s="48" t="str">
        <f>IF(PROJECTS[[#This Row],[Expected Start Date]]=0,"",PROJECTS[[#This Row],[Expected Date of Completion]]-PROJECTS[[#This Row],[Expected Start Date]]+1)</f>
        <v/>
      </c>
      <c r="N40" s="18" t="str">
        <f ca="1">IF(PROJECTS[[#This Row],[Expected Date of Completion]]="","–",(PROJECTS[[#This Row],[Expected Date of Completion]]-TODAY()))</f>
        <v>–</v>
      </c>
      <c r="O40" s="21">
        <v>1</v>
      </c>
      <c r="P40" s="39" t="s">
        <v>31</v>
      </c>
      <c r="Q40" s="34"/>
      <c r="R40" s="34"/>
      <c r="S40" s="19"/>
    </row>
    <row r="41" spans="2:19" s="1" customFormat="1" ht="25" customHeight="1">
      <c r="B41" s="19" t="s">
        <v>66</v>
      </c>
      <c r="C41" s="19"/>
      <c r="D41" s="19"/>
      <c r="E41" s="58" t="s">
        <v>37</v>
      </c>
      <c r="F41" s="19" t="s">
        <v>49</v>
      </c>
      <c r="G41" s="59"/>
      <c r="H41" s="50"/>
      <c r="I41" s="50"/>
      <c r="J41" s="51" t="str">
        <f>IF(PROJECTS[[#This Row],[Budget Planned]]="","–",PROJECTS[[#This Row],[Budget Planned]]-PROJECTS[[#This Row],[Budget Actual]])</f>
        <v>–</v>
      </c>
      <c r="K41" s="20"/>
      <c r="L41" s="20"/>
      <c r="M41" s="48" t="str">
        <f>IF(PROJECTS[[#This Row],[Expected Start Date]]=0,"",PROJECTS[[#This Row],[Expected Date of Completion]]-PROJECTS[[#This Row],[Expected Start Date]]+1)</f>
        <v/>
      </c>
      <c r="N41" s="18" t="str">
        <f ca="1">IF(PROJECTS[[#This Row],[Expected Date of Completion]]="","–",(PROJECTS[[#This Row],[Expected Date of Completion]]-TODAY()))</f>
        <v>–</v>
      </c>
      <c r="O41" s="21">
        <v>1</v>
      </c>
      <c r="P41" s="39" t="s">
        <v>30</v>
      </c>
      <c r="Q41" s="34"/>
      <c r="R41" s="34"/>
      <c r="S41" s="19"/>
    </row>
    <row r="42" spans="2:19" s="1" customFormat="1" ht="25" customHeight="1">
      <c r="B42" s="19" t="s">
        <v>66</v>
      </c>
      <c r="C42" s="19"/>
      <c r="D42" s="19"/>
      <c r="E42" s="58" t="s">
        <v>39</v>
      </c>
      <c r="F42" s="19" t="s">
        <v>49</v>
      </c>
      <c r="G42" s="59"/>
      <c r="H42" s="50"/>
      <c r="I42" s="50"/>
      <c r="J42" s="51" t="str">
        <f>IF(PROJECTS[[#This Row],[Budget Planned]]="","–",PROJECTS[[#This Row],[Budget Planned]]-PROJECTS[[#This Row],[Budget Actual]])</f>
        <v>–</v>
      </c>
      <c r="K42" s="20"/>
      <c r="L42" s="20"/>
      <c r="M42" s="48" t="str">
        <f>IF(PROJECTS[[#This Row],[Expected Start Date]]=0,"",PROJECTS[[#This Row],[Expected Date of Completion]]-PROJECTS[[#This Row],[Expected Start Date]]+1)</f>
        <v/>
      </c>
      <c r="N42" s="18" t="str">
        <f ca="1">IF(PROJECTS[[#This Row],[Expected Date of Completion]]="","–",(PROJECTS[[#This Row],[Expected Date of Completion]]-TODAY()))</f>
        <v>–</v>
      </c>
      <c r="O42" s="21">
        <v>1</v>
      </c>
      <c r="P42" s="39" t="s">
        <v>30</v>
      </c>
      <c r="Q42" s="34"/>
      <c r="R42" s="34"/>
      <c r="S42" s="19"/>
    </row>
    <row r="43" spans="2:19" s="1" customFormat="1" ht="25" customHeight="1">
      <c r="B43" s="19" t="s">
        <v>67</v>
      </c>
      <c r="C43" s="19"/>
      <c r="D43" s="19"/>
      <c r="E43" s="58" t="s">
        <v>38</v>
      </c>
      <c r="F43" s="19" t="s">
        <v>49</v>
      </c>
      <c r="G43" s="59"/>
      <c r="H43" s="50"/>
      <c r="I43" s="50"/>
      <c r="J43" s="51" t="str">
        <f>IF(PROJECTS[[#This Row],[Budget Planned]]="","–",PROJECTS[[#This Row],[Budget Planned]]-PROJECTS[[#This Row],[Budget Actual]])</f>
        <v>–</v>
      </c>
      <c r="K43" s="20"/>
      <c r="L43" s="20"/>
      <c r="M43" s="48" t="str">
        <f>IF(PROJECTS[[#This Row],[Expected Start Date]]=0,"",PROJECTS[[#This Row],[Expected Date of Completion]]-PROJECTS[[#This Row],[Expected Start Date]]+1)</f>
        <v/>
      </c>
      <c r="N43" s="18" t="str">
        <f ca="1">IF(PROJECTS[[#This Row],[Expected Date of Completion]]="","–",(PROJECTS[[#This Row],[Expected Date of Completion]]-TODAY()))</f>
        <v>–</v>
      </c>
      <c r="O43" s="21">
        <v>1</v>
      </c>
      <c r="P43" s="39" t="s">
        <v>30</v>
      </c>
      <c r="Q43" s="34"/>
      <c r="R43" s="34"/>
      <c r="S43" s="19"/>
    </row>
    <row r="44" spans="2:19" s="1" customFormat="1" ht="25" customHeight="1">
      <c r="B44" s="19" t="s">
        <v>68</v>
      </c>
      <c r="C44" s="19"/>
      <c r="D44" s="19"/>
      <c r="E44" s="58" t="s">
        <v>38</v>
      </c>
      <c r="F44" s="19" t="s">
        <v>49</v>
      </c>
      <c r="G44" s="59"/>
      <c r="H44" s="50">
        <v>500</v>
      </c>
      <c r="I44" s="50"/>
      <c r="J44" s="51">
        <f>IF(PROJECTS[[#This Row],[Budget Planned]]="","–",PROJECTS[[#This Row],[Budget Planned]]-PROJECTS[[#This Row],[Budget Actual]])</f>
        <v>500</v>
      </c>
      <c r="K44" s="20"/>
      <c r="L44" s="20"/>
      <c r="M44" s="48" t="str">
        <f>IF(PROJECTS[[#This Row],[Expected Start Date]]=0,"",PROJECTS[[#This Row],[Expected Date of Completion]]-PROJECTS[[#This Row],[Expected Start Date]]+1)</f>
        <v/>
      </c>
      <c r="N44" s="18" t="str">
        <f ca="1">IF(PROJECTS[[#This Row],[Expected Date of Completion]]="","–",(PROJECTS[[#This Row],[Expected Date of Completion]]-TODAY()))</f>
        <v>–</v>
      </c>
      <c r="O44" s="21">
        <v>1</v>
      </c>
      <c r="P44" s="39" t="s">
        <v>30</v>
      </c>
      <c r="Q44" s="34"/>
      <c r="R44" s="34"/>
      <c r="S44" s="19"/>
    </row>
    <row r="45" spans="2:19" s="1" customFormat="1" ht="25" customHeight="1">
      <c r="B45" s="19" t="s">
        <v>68</v>
      </c>
      <c r="C45" s="19"/>
      <c r="D45" s="19"/>
      <c r="E45" s="58" t="s">
        <v>37</v>
      </c>
      <c r="F45" s="19" t="s">
        <v>48</v>
      </c>
      <c r="G45" s="59"/>
      <c r="H45" s="50"/>
      <c r="I45" s="50"/>
      <c r="J45" s="51" t="str">
        <f>IF(PROJECTS[[#This Row],[Budget Planned]]="","–",PROJECTS[[#This Row],[Budget Planned]]-PROJECTS[[#This Row],[Budget Actual]])</f>
        <v>–</v>
      </c>
      <c r="K45" s="20"/>
      <c r="L45" s="20"/>
      <c r="M45" s="48" t="str">
        <f>IF(PROJECTS[[#This Row],[Expected Start Date]]=0,"",PROJECTS[[#This Row],[Expected Date of Completion]]-PROJECTS[[#This Row],[Expected Start Date]]+1)</f>
        <v/>
      </c>
      <c r="N45" s="18" t="str">
        <f ca="1">IF(PROJECTS[[#This Row],[Expected Date of Completion]]="","–",(PROJECTS[[#This Row],[Expected Date of Completion]]-TODAY()))</f>
        <v>–</v>
      </c>
      <c r="O45" s="21">
        <v>0.35</v>
      </c>
      <c r="P45" s="39" t="s">
        <v>30</v>
      </c>
      <c r="Q45" s="34"/>
      <c r="R45" s="34"/>
      <c r="S45" s="19"/>
    </row>
    <row r="46" spans="2:19" s="1" customFormat="1" ht="25" customHeight="1">
      <c r="B46" s="19" t="s">
        <v>66</v>
      </c>
      <c r="C46" s="19"/>
      <c r="D46" s="19"/>
      <c r="E46" s="58" t="s">
        <v>38</v>
      </c>
      <c r="F46" s="19" t="s">
        <v>49</v>
      </c>
      <c r="G46" s="59"/>
      <c r="H46" s="50"/>
      <c r="I46" s="50"/>
      <c r="J46" s="51" t="str">
        <f>IF(PROJECTS[[#This Row],[Budget Planned]]="","–",PROJECTS[[#This Row],[Budget Planned]]-PROJECTS[[#This Row],[Budget Actual]])</f>
        <v>–</v>
      </c>
      <c r="K46" s="20"/>
      <c r="L46" s="20"/>
      <c r="M46" s="48" t="str">
        <f>IF(PROJECTS[[#This Row],[Expected Start Date]]=0,"",PROJECTS[[#This Row],[Expected Date of Completion]]-PROJECTS[[#This Row],[Expected Start Date]]+1)</f>
        <v/>
      </c>
      <c r="N46" s="18" t="str">
        <f ca="1">IF(PROJECTS[[#This Row],[Expected Date of Completion]]="","–",(PROJECTS[[#This Row],[Expected Date of Completion]]-TODAY()))</f>
        <v>–</v>
      </c>
      <c r="O46" s="21">
        <v>1</v>
      </c>
      <c r="P46" s="39" t="s">
        <v>30</v>
      </c>
      <c r="Q46" s="34"/>
      <c r="R46" s="34"/>
      <c r="S46" s="19"/>
    </row>
    <row r="47" spans="2:19" s="1" customFormat="1" ht="25" customHeight="1">
      <c r="B47" s="19" t="s">
        <v>66</v>
      </c>
      <c r="C47" s="19"/>
      <c r="D47" s="19"/>
      <c r="E47" s="39" t="s">
        <v>37</v>
      </c>
      <c r="F47" s="19" t="s">
        <v>49</v>
      </c>
      <c r="G47" s="19"/>
      <c r="H47" s="50">
        <v>65000</v>
      </c>
      <c r="I47" s="50">
        <v>58000</v>
      </c>
      <c r="J47" s="51">
        <f>IF(PROJECTS[[#This Row],[Budget Planned]]="","–",PROJECTS[[#This Row],[Budget Planned]]-PROJECTS[[#This Row],[Budget Actual]])</f>
        <v>7000</v>
      </c>
      <c r="K47" s="20"/>
      <c r="L47" s="20"/>
      <c r="M47" s="48" t="str">
        <f>IF(PROJECTS[[#This Row],[Expected Start Date]]=0,"",PROJECTS[[#This Row],[Expected Date of Completion]]-PROJECTS[[#This Row],[Expected Start Date]]+1)</f>
        <v/>
      </c>
      <c r="N47" s="18" t="str">
        <f ca="1">IF(PROJECTS[[#This Row],[Expected Date of Completion]]="","–",(PROJECTS[[#This Row],[Expected Date of Completion]]-TODAY()))</f>
        <v>–</v>
      </c>
      <c r="O47" s="21">
        <v>1</v>
      </c>
      <c r="P47" s="39" t="s">
        <v>27</v>
      </c>
      <c r="Q47" s="34"/>
      <c r="R47" s="34"/>
      <c r="S47" s="19"/>
    </row>
    <row r="48" spans="2:19" s="1" customFormat="1" ht="25" customHeight="1">
      <c r="B48" s="19" t="s">
        <v>66</v>
      </c>
      <c r="C48" s="19"/>
      <c r="D48" s="19"/>
      <c r="E48" s="39" t="s">
        <v>36</v>
      </c>
      <c r="F48" s="19" t="s">
        <v>48</v>
      </c>
      <c r="G48" s="19"/>
      <c r="H48" s="50">
        <v>98500</v>
      </c>
      <c r="I48" s="50">
        <v>125000</v>
      </c>
      <c r="J48" s="51">
        <f>IF(PROJECTS[[#This Row],[Budget Planned]]="","–",PROJECTS[[#This Row],[Budget Planned]]-PROJECTS[[#This Row],[Budget Actual]])</f>
        <v>-26500</v>
      </c>
      <c r="K48" s="20"/>
      <c r="L48" s="20"/>
      <c r="M48" s="48" t="str">
        <f>IF(PROJECTS[[#This Row],[Expected Start Date]]=0,"",PROJECTS[[#This Row],[Expected Date of Completion]]-PROJECTS[[#This Row],[Expected Start Date]]+1)</f>
        <v/>
      </c>
      <c r="N48" s="18" t="str">
        <f ca="1">IF(PROJECTS[[#This Row],[Expected Date of Completion]]="","–",(PROJECTS[[#This Row],[Expected Date of Completion]]-TODAY()))</f>
        <v>–</v>
      </c>
      <c r="O48" s="21">
        <v>0.5</v>
      </c>
      <c r="P48" s="39" t="s">
        <v>28</v>
      </c>
      <c r="Q48" s="34"/>
      <c r="R48" s="34"/>
      <c r="S48" s="19"/>
    </row>
    <row r="49" spans="2:19" s="1" customFormat="1" ht="25" customHeight="1">
      <c r="B49" s="19" t="s">
        <v>67</v>
      </c>
      <c r="C49" s="19"/>
      <c r="D49" s="19"/>
      <c r="E49" s="39" t="s">
        <v>39</v>
      </c>
      <c r="F49" s="19" t="s">
        <v>48</v>
      </c>
      <c r="G49" s="19"/>
      <c r="H49" s="50">
        <v>280000</v>
      </c>
      <c r="I49" s="50">
        <v>312000</v>
      </c>
      <c r="J49" s="51">
        <f>IF(PROJECTS[[#This Row],[Budget Planned]]="","–",PROJECTS[[#This Row],[Budget Planned]]-PROJECTS[[#This Row],[Budget Actual]])</f>
        <v>-32000</v>
      </c>
      <c r="K49" s="20"/>
      <c r="L49" s="20"/>
      <c r="M49" s="48" t="str">
        <f>IF(PROJECTS[[#This Row],[Expected Start Date]]=0,"",PROJECTS[[#This Row],[Expected Date of Completion]]-PROJECTS[[#This Row],[Expected Start Date]]+1)</f>
        <v/>
      </c>
      <c r="N49" s="18" t="str">
        <f ca="1">IF(PROJECTS[[#This Row],[Expected Date of Completion]]="","–",(PROJECTS[[#This Row],[Expected Date of Completion]]-TODAY()))</f>
        <v>–</v>
      </c>
      <c r="O49" s="21">
        <v>0.25</v>
      </c>
      <c r="P49" s="39" t="s">
        <v>30</v>
      </c>
      <c r="Q49" s="34"/>
      <c r="R49" s="34"/>
      <c r="S49" s="19"/>
    </row>
    <row r="50" spans="2:19" s="1" customFormat="1" ht="25" customHeight="1">
      <c r="B50" s="19" t="s">
        <v>67</v>
      </c>
      <c r="C50" s="19"/>
      <c r="D50" s="19"/>
      <c r="E50" s="39" t="s">
        <v>36</v>
      </c>
      <c r="F50" s="19" t="s">
        <v>48</v>
      </c>
      <c r="G50" s="19"/>
      <c r="H50" s="50">
        <v>325000</v>
      </c>
      <c r="I50" s="50">
        <v>343000</v>
      </c>
      <c r="J50" s="51">
        <f>IF(PROJECTS[[#This Row],[Budget Planned]]="","–",PROJECTS[[#This Row],[Budget Planned]]-PROJECTS[[#This Row],[Budget Actual]])</f>
        <v>-18000</v>
      </c>
      <c r="K50" s="20"/>
      <c r="L50" s="20"/>
      <c r="M50" s="48" t="str">
        <f>IF(PROJECTS[[#This Row],[Expected Start Date]]=0,"",PROJECTS[[#This Row],[Expected Date of Completion]]-PROJECTS[[#This Row],[Expected Start Date]]+1)</f>
        <v/>
      </c>
      <c r="N50" s="18" t="str">
        <f ca="1">IF(PROJECTS[[#This Row],[Expected Date of Completion]]="","–",(PROJECTS[[#This Row],[Expected Date of Completion]]-TODAY()))</f>
        <v>–</v>
      </c>
      <c r="O50" s="21">
        <v>0.25</v>
      </c>
      <c r="P50" s="39" t="s">
        <v>28</v>
      </c>
      <c r="Q50" s="34"/>
      <c r="R50" s="34"/>
      <c r="S50" s="19"/>
    </row>
    <row r="51" spans="2:19" s="1" customFormat="1" ht="25" customHeight="1">
      <c r="B51" s="19" t="s">
        <v>68</v>
      </c>
      <c r="C51" s="19"/>
      <c r="D51" s="19"/>
      <c r="E51" s="39" t="s">
        <v>36</v>
      </c>
      <c r="F51" s="19" t="s">
        <v>3</v>
      </c>
      <c r="G51" s="19"/>
      <c r="H51" s="50">
        <v>125000</v>
      </c>
      <c r="I51" s="50">
        <v>123500</v>
      </c>
      <c r="J51" s="51">
        <f>IF(PROJECTS[[#This Row],[Budget Planned]]="","–",PROJECTS[[#This Row],[Budget Planned]]-PROJECTS[[#This Row],[Budget Actual]])</f>
        <v>1500</v>
      </c>
      <c r="K51" s="20"/>
      <c r="L51" s="20"/>
      <c r="M51" s="48" t="str">
        <f>IF(PROJECTS[[#This Row],[Expected Start Date]]=0,"",PROJECTS[[#This Row],[Expected Date of Completion]]-PROJECTS[[#This Row],[Expected Start Date]]+1)</f>
        <v/>
      </c>
      <c r="N51" s="18" t="str">
        <f ca="1">IF(PROJECTS[[#This Row],[Expected Date of Completion]]="","–",(PROJECTS[[#This Row],[Expected Date of Completion]]-TODAY()))</f>
        <v>–</v>
      </c>
      <c r="O51" s="21">
        <v>0.13</v>
      </c>
      <c r="P51" s="39" t="s">
        <v>30</v>
      </c>
      <c r="Q51" s="34"/>
      <c r="R51" s="34"/>
      <c r="S51" s="19"/>
    </row>
    <row r="52" spans="2:19" s="1" customFormat="1" ht="25" customHeight="1">
      <c r="B52" s="19" t="s">
        <v>67</v>
      </c>
      <c r="C52" s="19"/>
      <c r="D52" s="19"/>
      <c r="E52" s="39" t="s">
        <v>36</v>
      </c>
      <c r="F52" s="19" t="s">
        <v>3</v>
      </c>
      <c r="G52" s="19"/>
      <c r="H52" s="50">
        <v>250000</v>
      </c>
      <c r="I52" s="50">
        <v>239500</v>
      </c>
      <c r="J52" s="51">
        <f>IF(PROJECTS[[#This Row],[Budget Planned]]="","–",PROJECTS[[#This Row],[Budget Planned]]-PROJECTS[[#This Row],[Budget Actual]])</f>
        <v>10500</v>
      </c>
      <c r="K52" s="20"/>
      <c r="L52" s="20"/>
      <c r="M52" s="48" t="str">
        <f>IF(PROJECTS[[#This Row],[Expected Start Date]]=0,"",PROJECTS[[#This Row],[Expected Date of Completion]]-PROJECTS[[#This Row],[Expected Start Date]]+1)</f>
        <v/>
      </c>
      <c r="N52" s="18" t="str">
        <f ca="1">IF(PROJECTS[[#This Row],[Expected Date of Completion]]="","–",(PROJECTS[[#This Row],[Expected Date of Completion]]-TODAY()))</f>
        <v>–</v>
      </c>
      <c r="O52" s="21">
        <v>0.28000000000000003</v>
      </c>
      <c r="P52" s="39" t="s">
        <v>30</v>
      </c>
      <c r="Q52" s="34"/>
      <c r="R52" s="34"/>
      <c r="S52" s="19"/>
    </row>
    <row r="53" spans="2:19" s="1" customFormat="1" ht="25" customHeight="1">
      <c r="B53" s="19" t="s">
        <v>66</v>
      </c>
      <c r="C53" s="19"/>
      <c r="D53" s="19"/>
      <c r="E53" s="58" t="s">
        <v>36</v>
      </c>
      <c r="F53" s="19" t="s">
        <v>46</v>
      </c>
      <c r="G53" s="59"/>
      <c r="H53" s="50"/>
      <c r="I53" s="50"/>
      <c r="J53" s="51" t="str">
        <f>IF(PROJECTS[[#This Row],[Budget Planned]]="","–",PROJECTS[[#This Row],[Budget Planned]]-PROJECTS[[#This Row],[Budget Actual]])</f>
        <v>–</v>
      </c>
      <c r="K53" s="20"/>
      <c r="L53" s="20"/>
      <c r="M53" s="48" t="str">
        <f>IF(PROJECTS[[#This Row],[Expected Start Date]]=0,"",PROJECTS[[#This Row],[Expected Date of Completion]]-PROJECTS[[#This Row],[Expected Start Date]]+1)</f>
        <v/>
      </c>
      <c r="N53" s="18" t="str">
        <f ca="1">IF(PROJECTS[[#This Row],[Expected Date of Completion]]="","–",(PROJECTS[[#This Row],[Expected Date of Completion]]-TODAY()))</f>
        <v>–</v>
      </c>
      <c r="O53" s="21">
        <v>0.25</v>
      </c>
      <c r="P53" s="39" t="s">
        <v>27</v>
      </c>
      <c r="Q53" s="34"/>
      <c r="R53" s="34"/>
      <c r="S53" s="19"/>
    </row>
    <row r="54" spans="2:19" s="1" customFormat="1" ht="25" customHeight="1">
      <c r="B54" s="19" t="s">
        <v>67</v>
      </c>
      <c r="C54" s="19"/>
      <c r="D54" s="19"/>
      <c r="E54" s="58" t="s">
        <v>36</v>
      </c>
      <c r="F54" s="19" t="s">
        <v>50</v>
      </c>
      <c r="G54" s="59"/>
      <c r="H54" s="50"/>
      <c r="I54" s="50"/>
      <c r="J54" s="51" t="str">
        <f>IF(PROJECTS[[#This Row],[Budget Planned]]="","–",PROJECTS[[#This Row],[Budget Planned]]-PROJECTS[[#This Row],[Budget Actual]])</f>
        <v>–</v>
      </c>
      <c r="K54" s="20"/>
      <c r="L54" s="20"/>
      <c r="M54" s="48" t="str">
        <f>IF(PROJECTS[[#This Row],[Expected Start Date]]=0,"",PROJECTS[[#This Row],[Expected Date of Completion]]-PROJECTS[[#This Row],[Expected Start Date]]+1)</f>
        <v/>
      </c>
      <c r="N54" s="18" t="str">
        <f ca="1">IF(PROJECTS[[#This Row],[Expected Date of Completion]]="","–",(PROJECTS[[#This Row],[Expected Date of Completion]]-TODAY()))</f>
        <v>–</v>
      </c>
      <c r="O54" s="21">
        <v>0.25</v>
      </c>
      <c r="P54" s="39" t="s">
        <v>28</v>
      </c>
      <c r="Q54" s="34"/>
      <c r="R54" s="34"/>
      <c r="S54" s="19"/>
    </row>
    <row r="55" spans="2:19" s="1" customFormat="1" ht="25" customHeight="1">
      <c r="B55" s="19" t="s">
        <v>66</v>
      </c>
      <c r="C55" s="19"/>
      <c r="D55" s="19"/>
      <c r="E55" s="58" t="s">
        <v>36</v>
      </c>
      <c r="F55" s="19" t="s">
        <v>50</v>
      </c>
      <c r="G55" s="59"/>
      <c r="H55" s="50"/>
      <c r="I55" s="50"/>
      <c r="J55" s="51" t="str">
        <f>IF(PROJECTS[[#This Row],[Budget Planned]]="","–",PROJECTS[[#This Row],[Budget Planned]]-PROJECTS[[#This Row],[Budget Actual]])</f>
        <v>–</v>
      </c>
      <c r="K55" s="20"/>
      <c r="L55" s="20"/>
      <c r="M55" s="48" t="str">
        <f>IF(PROJECTS[[#This Row],[Expected Start Date]]=0,"",PROJECTS[[#This Row],[Expected Date of Completion]]-PROJECTS[[#This Row],[Expected Start Date]]+1)</f>
        <v/>
      </c>
      <c r="N55" s="18" t="str">
        <f ca="1">IF(PROJECTS[[#This Row],[Expected Date of Completion]]="","–",(PROJECTS[[#This Row],[Expected Date of Completion]]-TODAY()))</f>
        <v>–</v>
      </c>
      <c r="O55" s="21">
        <v>0.3</v>
      </c>
      <c r="P55" s="39" t="s">
        <v>28</v>
      </c>
      <c r="Q55" s="34"/>
      <c r="R55" s="34"/>
      <c r="S55" s="19"/>
    </row>
    <row r="56" spans="2:19" s="1" customFormat="1" ht="25" customHeight="1">
      <c r="B56" s="19" t="s">
        <v>67</v>
      </c>
      <c r="C56" s="19"/>
      <c r="D56" s="19"/>
      <c r="E56" s="58" t="s">
        <v>36</v>
      </c>
      <c r="F56" s="19" t="s">
        <v>50</v>
      </c>
      <c r="G56" s="59"/>
      <c r="H56" s="50"/>
      <c r="I56" s="50"/>
      <c r="J56" s="51" t="str">
        <f>IF(PROJECTS[[#This Row],[Budget Planned]]="","–",PROJECTS[[#This Row],[Budget Planned]]-PROJECTS[[#This Row],[Budget Actual]])</f>
        <v>–</v>
      </c>
      <c r="K56" s="20"/>
      <c r="L56" s="20"/>
      <c r="M56" s="48" t="str">
        <f>IF(PROJECTS[[#This Row],[Expected Start Date]]=0,"",PROJECTS[[#This Row],[Expected Date of Completion]]-PROJECTS[[#This Row],[Expected Start Date]]+1)</f>
        <v/>
      </c>
      <c r="N56" s="18" t="str">
        <f ca="1">IF(PROJECTS[[#This Row],[Expected Date of Completion]]="","–",(PROJECTS[[#This Row],[Expected Date of Completion]]-TODAY()))</f>
        <v>–</v>
      </c>
      <c r="O56" s="21">
        <v>0.1</v>
      </c>
      <c r="P56" s="39" t="s">
        <v>27</v>
      </c>
      <c r="Q56" s="34"/>
      <c r="R56" s="34"/>
      <c r="S56" s="19"/>
    </row>
    <row r="57" spans="2:19" s="1" customFormat="1" ht="25" customHeight="1">
      <c r="B57" s="19" t="s">
        <v>67</v>
      </c>
      <c r="C57" s="19"/>
      <c r="D57" s="19"/>
      <c r="E57" s="58" t="s">
        <v>38</v>
      </c>
      <c r="F57" s="19" t="s">
        <v>47</v>
      </c>
      <c r="G57" s="59"/>
      <c r="H57" s="50"/>
      <c r="I57" s="50"/>
      <c r="J57" s="51" t="str">
        <f>IF(PROJECTS[[#This Row],[Budget Planned]]="","–",PROJECTS[[#This Row],[Budget Planned]]-PROJECTS[[#This Row],[Budget Actual]])</f>
        <v>–</v>
      </c>
      <c r="K57" s="20"/>
      <c r="L57" s="20"/>
      <c r="M57" s="48" t="str">
        <f>IF(PROJECTS[[#This Row],[Expected Start Date]]=0,"",PROJECTS[[#This Row],[Expected Date of Completion]]-PROJECTS[[#This Row],[Expected Start Date]]+1)</f>
        <v/>
      </c>
      <c r="N57" s="18" t="str">
        <f ca="1">IF(PROJECTS[[#This Row],[Expected Date of Completion]]="","–",(PROJECTS[[#This Row],[Expected Date of Completion]]-TODAY()))</f>
        <v>–</v>
      </c>
      <c r="O57" s="21">
        <v>0.05</v>
      </c>
      <c r="P57" s="39" t="s">
        <v>28</v>
      </c>
      <c r="Q57" s="34"/>
      <c r="R57" s="34"/>
      <c r="S57" s="19"/>
    </row>
    <row r="58" spans="2:19" s="1" customFormat="1" ht="25" customHeight="1">
      <c r="B58" s="19" t="s">
        <v>68</v>
      </c>
      <c r="C58" s="19"/>
      <c r="D58" s="19"/>
      <c r="E58" s="58" t="s">
        <v>39</v>
      </c>
      <c r="F58" s="19" t="s">
        <v>53</v>
      </c>
      <c r="G58" s="59"/>
      <c r="H58" s="50"/>
      <c r="I58" s="50"/>
      <c r="J58" s="51" t="str">
        <f>IF(PROJECTS[[#This Row],[Budget Planned]]="","–",PROJECTS[[#This Row],[Budget Planned]]-PROJECTS[[#This Row],[Budget Actual]])</f>
        <v>–</v>
      </c>
      <c r="K58" s="20"/>
      <c r="L58" s="20"/>
      <c r="M58" s="48" t="str">
        <f>IF(PROJECTS[[#This Row],[Expected Start Date]]=0,"",PROJECTS[[#This Row],[Expected Date of Completion]]-PROJECTS[[#This Row],[Expected Start Date]]+1)</f>
        <v/>
      </c>
      <c r="N58" s="18" t="str">
        <f ca="1">IF(PROJECTS[[#This Row],[Expected Date of Completion]]="","–",(PROJECTS[[#This Row],[Expected Date of Completion]]-TODAY()))</f>
        <v>–</v>
      </c>
      <c r="O58" s="21">
        <v>0.18</v>
      </c>
      <c r="P58" s="39" t="s">
        <v>28</v>
      </c>
      <c r="Q58" s="34"/>
      <c r="R58" s="34"/>
      <c r="S58" s="19"/>
    </row>
    <row r="59" spans="2:19" s="1" customFormat="1" ht="25" customHeight="1">
      <c r="B59" s="19" t="s">
        <v>68</v>
      </c>
      <c r="C59" s="19"/>
      <c r="D59" s="19"/>
      <c r="E59" s="58" t="s">
        <v>39</v>
      </c>
      <c r="F59" s="19" t="s">
        <v>3</v>
      </c>
      <c r="G59" s="59"/>
      <c r="H59" s="50"/>
      <c r="I59" s="50"/>
      <c r="J59" s="51" t="str">
        <f>IF(PROJECTS[[#This Row],[Budget Planned]]="","–",PROJECTS[[#This Row],[Budget Planned]]-PROJECTS[[#This Row],[Budget Actual]])</f>
        <v>–</v>
      </c>
      <c r="K59" s="20"/>
      <c r="L59" s="20"/>
      <c r="M59" s="48" t="str">
        <f>IF(PROJECTS[[#This Row],[Expected Start Date]]=0,"",PROJECTS[[#This Row],[Expected Date of Completion]]-PROJECTS[[#This Row],[Expected Start Date]]+1)</f>
        <v/>
      </c>
      <c r="N59" s="18" t="str">
        <f ca="1">IF(PROJECTS[[#This Row],[Expected Date of Completion]]="","–",(PROJECTS[[#This Row],[Expected Date of Completion]]-TODAY()))</f>
        <v>–</v>
      </c>
      <c r="O59" s="21">
        <v>0.3</v>
      </c>
      <c r="P59" s="39" t="s">
        <v>28</v>
      </c>
      <c r="Q59" s="34"/>
      <c r="R59" s="34"/>
      <c r="S59" s="19"/>
    </row>
    <row r="60" spans="2:19" s="1" customFormat="1" ht="25" customHeight="1">
      <c r="B60" s="19" t="s">
        <v>68</v>
      </c>
      <c r="C60" s="19"/>
      <c r="D60" s="19"/>
      <c r="E60" s="58" t="s">
        <v>39</v>
      </c>
      <c r="F60" s="19" t="s">
        <v>48</v>
      </c>
      <c r="G60" s="59"/>
      <c r="H60" s="50"/>
      <c r="I60" s="50"/>
      <c r="J60" s="51" t="str">
        <f>IF(PROJECTS[[#This Row],[Budget Planned]]="","–",PROJECTS[[#This Row],[Budget Planned]]-PROJECTS[[#This Row],[Budget Actual]])</f>
        <v>–</v>
      </c>
      <c r="K60" s="20"/>
      <c r="L60" s="20"/>
      <c r="M60" s="48" t="str">
        <f>IF(PROJECTS[[#This Row],[Expected Start Date]]=0,"",PROJECTS[[#This Row],[Expected Date of Completion]]-PROJECTS[[#This Row],[Expected Start Date]]+1)</f>
        <v/>
      </c>
      <c r="N60" s="18" t="str">
        <f ca="1">IF(PROJECTS[[#This Row],[Expected Date of Completion]]="","–",(PROJECTS[[#This Row],[Expected Date of Completion]]-TODAY()))</f>
        <v>–</v>
      </c>
      <c r="O60" s="21">
        <v>0.25</v>
      </c>
      <c r="P60" s="39" t="s">
        <v>27</v>
      </c>
      <c r="Q60" s="34"/>
      <c r="R60" s="34"/>
      <c r="S60" s="19"/>
    </row>
    <row r="61" spans="2:19" s="1" customFormat="1" ht="25" customHeight="1">
      <c r="B61" s="19" t="s">
        <v>68</v>
      </c>
      <c r="C61" s="19"/>
      <c r="D61" s="19"/>
      <c r="E61" s="58" t="s">
        <v>36</v>
      </c>
      <c r="F61" s="19" t="s">
        <v>49</v>
      </c>
      <c r="G61" s="59"/>
      <c r="H61" s="50"/>
      <c r="I61" s="50"/>
      <c r="J61" s="51" t="str">
        <f>IF(PROJECTS[[#This Row],[Budget Planned]]="","–",PROJECTS[[#This Row],[Budget Planned]]-PROJECTS[[#This Row],[Budget Actual]])</f>
        <v>–</v>
      </c>
      <c r="K61" s="20"/>
      <c r="L61" s="20"/>
      <c r="M61" s="48" t="str">
        <f>IF(PROJECTS[[#This Row],[Expected Start Date]]=0,"",PROJECTS[[#This Row],[Expected Date of Completion]]-PROJECTS[[#This Row],[Expected Start Date]]+1)</f>
        <v/>
      </c>
      <c r="N61" s="18" t="str">
        <f ca="1">IF(PROJECTS[[#This Row],[Expected Date of Completion]]="","–",(PROJECTS[[#This Row],[Expected Date of Completion]]-TODAY()))</f>
        <v>–</v>
      </c>
      <c r="O61" s="21">
        <v>1</v>
      </c>
      <c r="P61" s="39" t="s">
        <v>28</v>
      </c>
      <c r="Q61" s="34"/>
      <c r="R61" s="34"/>
      <c r="S61" s="19"/>
    </row>
    <row r="62" spans="2:19" s="1" customFormat="1" ht="25" customHeight="1">
      <c r="B62" s="19" t="s">
        <v>67</v>
      </c>
      <c r="C62" s="19"/>
      <c r="D62" s="19"/>
      <c r="E62" s="58" t="s">
        <v>36</v>
      </c>
      <c r="F62" s="19" t="s">
        <v>50</v>
      </c>
      <c r="G62" s="59"/>
      <c r="H62" s="50"/>
      <c r="I62" s="50"/>
      <c r="J62" s="51" t="str">
        <f>IF(PROJECTS[[#This Row],[Budget Planned]]="","–",PROJECTS[[#This Row],[Budget Planned]]-PROJECTS[[#This Row],[Budget Actual]])</f>
        <v>–</v>
      </c>
      <c r="K62" s="20"/>
      <c r="L62" s="20"/>
      <c r="M62" s="48" t="str">
        <f>IF(PROJECTS[[#This Row],[Expected Start Date]]=0,"",PROJECTS[[#This Row],[Expected Date of Completion]]-PROJECTS[[#This Row],[Expected Start Date]]+1)</f>
        <v/>
      </c>
      <c r="N62" s="18" t="str">
        <f ca="1">IF(PROJECTS[[#This Row],[Expected Date of Completion]]="","–",(PROJECTS[[#This Row],[Expected Date of Completion]]-TODAY()))</f>
        <v>–</v>
      </c>
      <c r="O62" s="21">
        <v>0.2</v>
      </c>
      <c r="P62" s="39" t="s">
        <v>28</v>
      </c>
      <c r="Q62" s="34"/>
      <c r="R62" s="34"/>
      <c r="S62" s="19"/>
    </row>
    <row r="63" spans="2:19" s="1" customFormat="1" ht="25" customHeight="1">
      <c r="B63" s="19" t="s">
        <v>66</v>
      </c>
      <c r="C63" s="19"/>
      <c r="D63" s="19"/>
      <c r="E63" s="58" t="s">
        <v>36</v>
      </c>
      <c r="F63" s="19" t="s">
        <v>46</v>
      </c>
      <c r="G63" s="59"/>
      <c r="H63" s="50"/>
      <c r="I63" s="50"/>
      <c r="J63" s="51" t="str">
        <f>IF(PROJECTS[[#This Row],[Budget Planned]]="","–",PROJECTS[[#This Row],[Budget Planned]]-PROJECTS[[#This Row],[Budget Actual]])</f>
        <v>–</v>
      </c>
      <c r="K63" s="20"/>
      <c r="L63" s="20"/>
      <c r="M63" s="48" t="str">
        <f>IF(PROJECTS[[#This Row],[Expected Start Date]]=0,"",PROJECTS[[#This Row],[Expected Date of Completion]]-PROJECTS[[#This Row],[Expected Start Date]]+1)</f>
        <v/>
      </c>
      <c r="N63" s="18" t="str">
        <f ca="1">IF(PROJECTS[[#This Row],[Expected Date of Completion]]="","–",(PROJECTS[[#This Row],[Expected Date of Completion]]-TODAY()))</f>
        <v>–</v>
      </c>
      <c r="O63" s="21">
        <v>0.2</v>
      </c>
      <c r="P63" s="39" t="s">
        <v>28</v>
      </c>
      <c r="Q63" s="34"/>
      <c r="R63" s="34"/>
      <c r="S63" s="19"/>
    </row>
    <row r="64" spans="2:19" s="1" customFormat="1" ht="25" customHeight="1">
      <c r="B64" s="19" t="s">
        <v>67</v>
      </c>
      <c r="C64" s="19"/>
      <c r="D64" s="19"/>
      <c r="E64" s="58" t="s">
        <v>36</v>
      </c>
      <c r="F64" s="19" t="s">
        <v>51</v>
      </c>
      <c r="G64" s="59"/>
      <c r="H64" s="50"/>
      <c r="I64" s="50"/>
      <c r="J64" s="51" t="str">
        <f>IF(PROJECTS[[#This Row],[Budget Planned]]="","–",PROJECTS[[#This Row],[Budget Planned]]-PROJECTS[[#This Row],[Budget Actual]])</f>
        <v>–</v>
      </c>
      <c r="K64" s="20"/>
      <c r="L64" s="20"/>
      <c r="M64" s="48" t="str">
        <f>IF(PROJECTS[[#This Row],[Expected Start Date]]=0,"",PROJECTS[[#This Row],[Expected Date of Completion]]-PROJECTS[[#This Row],[Expected Start Date]]+1)</f>
        <v/>
      </c>
      <c r="N64" s="18" t="str">
        <f ca="1">IF(PROJECTS[[#This Row],[Expected Date of Completion]]="","–",(PROJECTS[[#This Row],[Expected Date of Completion]]-TODAY()))</f>
        <v>–</v>
      </c>
      <c r="O64" s="21">
        <v>0.2</v>
      </c>
      <c r="P64" s="39" t="s">
        <v>27</v>
      </c>
      <c r="Q64" s="34"/>
      <c r="R64" s="34"/>
      <c r="S64" s="19"/>
    </row>
    <row r="65" spans="2:19" s="1" customFormat="1" ht="25" customHeight="1">
      <c r="B65" s="19" t="s">
        <v>66</v>
      </c>
      <c r="C65" s="19"/>
      <c r="D65" s="19"/>
      <c r="E65" s="58" t="s">
        <v>36</v>
      </c>
      <c r="F65" s="19" t="s">
        <v>53</v>
      </c>
      <c r="G65" s="59"/>
      <c r="H65" s="50"/>
      <c r="I65" s="50"/>
      <c r="J65" s="51" t="str">
        <f>IF(PROJECTS[[#This Row],[Budget Planned]]="","–",PROJECTS[[#This Row],[Budget Planned]]-PROJECTS[[#This Row],[Budget Actual]])</f>
        <v>–</v>
      </c>
      <c r="K65" s="20"/>
      <c r="L65" s="20"/>
      <c r="M65" s="48" t="str">
        <f>IF(PROJECTS[[#This Row],[Expected Start Date]]=0,"",PROJECTS[[#This Row],[Expected Date of Completion]]-PROJECTS[[#This Row],[Expected Start Date]]+1)</f>
        <v/>
      </c>
      <c r="N65" s="18" t="str">
        <f ca="1">IF(PROJECTS[[#This Row],[Expected Date of Completion]]="","–",(PROJECTS[[#This Row],[Expected Date of Completion]]-TODAY()))</f>
        <v>–</v>
      </c>
      <c r="O65" s="21">
        <v>0.2</v>
      </c>
      <c r="P65" s="39" t="s">
        <v>27</v>
      </c>
      <c r="Q65" s="34"/>
      <c r="R65" s="34"/>
      <c r="S65" s="19"/>
    </row>
    <row r="66" spans="2:19" s="1" customFormat="1" ht="25" customHeight="1">
      <c r="B66" s="19" t="s">
        <v>67</v>
      </c>
      <c r="C66" s="19"/>
      <c r="D66" s="19"/>
      <c r="E66" s="58" t="s">
        <v>36</v>
      </c>
      <c r="F66" s="19" t="s">
        <v>53</v>
      </c>
      <c r="G66" s="59"/>
      <c r="H66" s="50"/>
      <c r="I66" s="50"/>
      <c r="J66" s="51" t="str">
        <f>IF(PROJECTS[[#This Row],[Budget Planned]]="","–",PROJECTS[[#This Row],[Budget Planned]]-PROJECTS[[#This Row],[Budget Actual]])</f>
        <v>–</v>
      </c>
      <c r="K66" s="20"/>
      <c r="L66" s="20"/>
      <c r="M66" s="48" t="str">
        <f>IF(PROJECTS[[#This Row],[Expected Start Date]]=0,"",PROJECTS[[#This Row],[Expected Date of Completion]]-PROJECTS[[#This Row],[Expected Start Date]]+1)</f>
        <v/>
      </c>
      <c r="N66" s="18" t="str">
        <f ca="1">IF(PROJECTS[[#This Row],[Expected Date of Completion]]="","–",(PROJECTS[[#This Row],[Expected Date of Completion]]-TODAY()))</f>
        <v>–</v>
      </c>
      <c r="O66" s="21">
        <v>0.3</v>
      </c>
      <c r="P66" s="39" t="s">
        <v>28</v>
      </c>
      <c r="Q66" s="34"/>
      <c r="R66" s="34"/>
      <c r="S66" s="19"/>
    </row>
    <row r="67" spans="2:19" s="1" customFormat="1" ht="25" customHeight="1">
      <c r="B67" s="19" t="s">
        <v>66</v>
      </c>
      <c r="C67" s="19"/>
      <c r="D67" s="19"/>
      <c r="E67" s="58" t="s">
        <v>36</v>
      </c>
      <c r="F67" s="19" t="s">
        <v>3</v>
      </c>
      <c r="G67" s="59"/>
      <c r="H67" s="50"/>
      <c r="I67" s="50"/>
      <c r="J67" s="51" t="str">
        <f>IF(PROJECTS[[#This Row],[Budget Planned]]="","–",PROJECTS[[#This Row],[Budget Planned]]-PROJECTS[[#This Row],[Budget Actual]])</f>
        <v>–</v>
      </c>
      <c r="K67" s="20"/>
      <c r="L67" s="20"/>
      <c r="M67" s="48" t="str">
        <f>IF(PROJECTS[[#This Row],[Expected Start Date]]=0,"",PROJECTS[[#This Row],[Expected Date of Completion]]-PROJECTS[[#This Row],[Expected Start Date]]+1)</f>
        <v/>
      </c>
      <c r="N67" s="18" t="str">
        <f ca="1">IF(PROJECTS[[#This Row],[Expected Date of Completion]]="","–",(PROJECTS[[#This Row],[Expected Date of Completion]]-TODAY()))</f>
        <v>–</v>
      </c>
      <c r="O67" s="21">
        <v>0.4</v>
      </c>
      <c r="P67" s="39" t="s">
        <v>28</v>
      </c>
      <c r="Q67" s="34"/>
      <c r="R67" s="34"/>
      <c r="S67" s="19"/>
    </row>
    <row r="68" spans="2:19" s="1" customFormat="1" ht="25" customHeight="1">
      <c r="B68" s="19" t="s">
        <v>67</v>
      </c>
      <c r="C68" s="19"/>
      <c r="D68" s="19"/>
      <c r="E68" s="58" t="s">
        <v>36</v>
      </c>
      <c r="F68" s="19" t="s">
        <v>3</v>
      </c>
      <c r="G68" s="59"/>
      <c r="H68" s="50"/>
      <c r="I68" s="50"/>
      <c r="J68" s="51" t="str">
        <f>IF(PROJECTS[[#This Row],[Budget Planned]]="","–",PROJECTS[[#This Row],[Budget Planned]]-PROJECTS[[#This Row],[Budget Actual]])</f>
        <v>–</v>
      </c>
      <c r="K68" s="20"/>
      <c r="L68" s="20"/>
      <c r="M68" s="48" t="str">
        <f>IF(PROJECTS[[#This Row],[Expected Start Date]]=0,"",PROJECTS[[#This Row],[Expected Date of Completion]]-PROJECTS[[#This Row],[Expected Start Date]]+1)</f>
        <v/>
      </c>
      <c r="N68" s="18" t="str">
        <f ca="1">IF(PROJECTS[[#This Row],[Expected Date of Completion]]="","–",(PROJECTS[[#This Row],[Expected Date of Completion]]-TODAY()))</f>
        <v>–</v>
      </c>
      <c r="O68" s="21">
        <v>0.5</v>
      </c>
      <c r="P68" s="39" t="s">
        <v>27</v>
      </c>
      <c r="Q68" s="34"/>
      <c r="R68" s="34"/>
      <c r="S68" s="19"/>
    </row>
    <row r="69" spans="2:19" s="1" customFormat="1" ht="25" customHeight="1">
      <c r="B69" s="19" t="s">
        <v>67</v>
      </c>
      <c r="C69" s="19"/>
      <c r="D69" s="19"/>
      <c r="E69" s="58" t="s">
        <v>37</v>
      </c>
      <c r="F69" s="19" t="s">
        <v>3</v>
      </c>
      <c r="G69" s="59"/>
      <c r="H69" s="50"/>
      <c r="I69" s="50"/>
      <c r="J69" s="51" t="str">
        <f>IF(PROJECTS[[#This Row],[Budget Planned]]="","–",PROJECTS[[#This Row],[Budget Planned]]-PROJECTS[[#This Row],[Budget Actual]])</f>
        <v>–</v>
      </c>
      <c r="K69" s="20"/>
      <c r="L69" s="20"/>
      <c r="M69" s="48" t="str">
        <f>IF(PROJECTS[[#This Row],[Expected Start Date]]=0,"",PROJECTS[[#This Row],[Expected Date of Completion]]-PROJECTS[[#This Row],[Expected Start Date]]+1)</f>
        <v/>
      </c>
      <c r="N69" s="18" t="str">
        <f ca="1">IF(PROJECTS[[#This Row],[Expected Date of Completion]]="","–",(PROJECTS[[#This Row],[Expected Date of Completion]]-TODAY()))</f>
        <v>–</v>
      </c>
      <c r="O69" s="21">
        <v>0.6</v>
      </c>
      <c r="P69" s="39" t="s">
        <v>31</v>
      </c>
      <c r="Q69" s="34"/>
      <c r="R69" s="34"/>
      <c r="S69" s="19"/>
    </row>
    <row r="70" spans="2:19" s="1" customFormat="1" ht="25" customHeight="1">
      <c r="B70" s="19" t="s">
        <v>68</v>
      </c>
      <c r="C70" s="19"/>
      <c r="D70" s="19"/>
      <c r="E70" s="58" t="s">
        <v>37</v>
      </c>
      <c r="F70" s="19" t="s">
        <v>49</v>
      </c>
      <c r="G70" s="59"/>
      <c r="H70" s="50"/>
      <c r="I70" s="50"/>
      <c r="J70" s="51" t="str">
        <f>IF(PROJECTS[[#This Row],[Budget Planned]]="","–",PROJECTS[[#This Row],[Budget Planned]]-PROJECTS[[#This Row],[Budget Actual]])</f>
        <v>–</v>
      </c>
      <c r="K70" s="20"/>
      <c r="L70" s="20"/>
      <c r="M70" s="48" t="str">
        <f>IF(PROJECTS[[#This Row],[Expected Start Date]]=0,"",PROJECTS[[#This Row],[Expected Date of Completion]]-PROJECTS[[#This Row],[Expected Start Date]]+1)</f>
        <v/>
      </c>
      <c r="N70" s="18" t="str">
        <f ca="1">IF(PROJECTS[[#This Row],[Expected Date of Completion]]="","–",(PROJECTS[[#This Row],[Expected Date of Completion]]-TODAY()))</f>
        <v>–</v>
      </c>
      <c r="O70" s="21">
        <v>1</v>
      </c>
      <c r="P70" s="39" t="s">
        <v>28</v>
      </c>
      <c r="Q70" s="34"/>
      <c r="R70" s="34"/>
      <c r="S70" s="19"/>
    </row>
    <row r="71" spans="2:19" s="1" customFormat="1" ht="25" customHeight="1">
      <c r="B71" s="19" t="s">
        <v>68</v>
      </c>
      <c r="C71" s="19"/>
      <c r="D71" s="19"/>
      <c r="E71" s="58" t="s">
        <v>37</v>
      </c>
      <c r="F71" s="19" t="s">
        <v>49</v>
      </c>
      <c r="G71" s="59"/>
      <c r="H71" s="50"/>
      <c r="I71" s="50"/>
      <c r="J71" s="51" t="str">
        <f>IF(PROJECTS[[#This Row],[Budget Planned]]="","–",PROJECTS[[#This Row],[Budget Planned]]-PROJECTS[[#This Row],[Budget Actual]])</f>
        <v>–</v>
      </c>
      <c r="K71" s="20"/>
      <c r="L71" s="20"/>
      <c r="M71" s="48" t="str">
        <f>IF(PROJECTS[[#This Row],[Expected Start Date]]=0,"",PROJECTS[[#This Row],[Expected Date of Completion]]-PROJECTS[[#This Row],[Expected Start Date]]+1)</f>
        <v/>
      </c>
      <c r="N71" s="18" t="str">
        <f ca="1">IF(PROJECTS[[#This Row],[Expected Date of Completion]]="","–",(PROJECTS[[#This Row],[Expected Date of Completion]]-TODAY()))</f>
        <v>–</v>
      </c>
      <c r="O71" s="21">
        <v>1</v>
      </c>
      <c r="P71" s="39" t="s">
        <v>27</v>
      </c>
      <c r="Q71" s="34"/>
      <c r="R71" s="34"/>
      <c r="S71" s="19"/>
    </row>
    <row r="72" spans="2:19" s="1" customFormat="1" ht="25" customHeight="1">
      <c r="B72" s="19" t="s">
        <v>67</v>
      </c>
      <c r="C72" s="19"/>
      <c r="D72" s="19"/>
      <c r="E72" s="58" t="s">
        <v>37</v>
      </c>
      <c r="F72" s="19" t="s">
        <v>48</v>
      </c>
      <c r="G72" s="59"/>
      <c r="H72" s="50"/>
      <c r="I72" s="50"/>
      <c r="J72" s="51" t="str">
        <f>IF(PROJECTS[[#This Row],[Budget Planned]]="","–",PROJECTS[[#This Row],[Budget Planned]]-PROJECTS[[#This Row],[Budget Actual]])</f>
        <v>–</v>
      </c>
      <c r="K72" s="20"/>
      <c r="L72" s="20"/>
      <c r="M72" s="48" t="str">
        <f>IF(PROJECTS[[#This Row],[Expected Start Date]]=0,"",PROJECTS[[#This Row],[Expected Date of Completion]]-PROJECTS[[#This Row],[Expected Start Date]]+1)</f>
        <v/>
      </c>
      <c r="N72" s="18" t="str">
        <f ca="1">IF(PROJECTS[[#This Row],[Expected Date of Completion]]="","–",(PROJECTS[[#This Row],[Expected Date of Completion]]-TODAY()))</f>
        <v>–</v>
      </c>
      <c r="O72" s="21">
        <v>0.25</v>
      </c>
      <c r="P72" s="39" t="s">
        <v>31</v>
      </c>
      <c r="Q72" s="34"/>
      <c r="R72" s="34"/>
      <c r="S72" s="19"/>
    </row>
    <row r="73" spans="2:19" s="1" customFormat="1" ht="25" customHeight="1">
      <c r="B73" s="19" t="s">
        <v>66</v>
      </c>
      <c r="C73" s="19"/>
      <c r="D73" s="19"/>
      <c r="E73" s="58" t="s">
        <v>37</v>
      </c>
      <c r="F73" s="19" t="s">
        <v>48</v>
      </c>
      <c r="G73" s="59"/>
      <c r="H73" s="50"/>
      <c r="I73" s="50"/>
      <c r="J73" s="51" t="str">
        <f>IF(PROJECTS[[#This Row],[Budget Planned]]="","–",PROJECTS[[#This Row],[Budget Planned]]-PROJECTS[[#This Row],[Budget Actual]])</f>
        <v>–</v>
      </c>
      <c r="K73" s="20"/>
      <c r="L73" s="20"/>
      <c r="M73" s="48" t="str">
        <f>IF(PROJECTS[[#This Row],[Expected Start Date]]=0,"",PROJECTS[[#This Row],[Expected Date of Completion]]-PROJECTS[[#This Row],[Expected Start Date]]+1)</f>
        <v/>
      </c>
      <c r="N73" s="18" t="str">
        <f ca="1">IF(PROJECTS[[#This Row],[Expected Date of Completion]]="","–",(PROJECTS[[#This Row],[Expected Date of Completion]]-TODAY()))</f>
        <v>–</v>
      </c>
      <c r="O73" s="21">
        <v>0.3</v>
      </c>
      <c r="P73" s="39" t="s">
        <v>30</v>
      </c>
      <c r="Q73" s="34"/>
      <c r="R73" s="34"/>
      <c r="S73" s="19"/>
    </row>
    <row r="74" spans="2:19" s="1" customFormat="1" ht="25" customHeight="1">
      <c r="B74" s="19" t="s">
        <v>66</v>
      </c>
      <c r="C74" s="19"/>
      <c r="D74" s="19"/>
      <c r="E74" s="58" t="s">
        <v>39</v>
      </c>
      <c r="F74" s="19" t="s">
        <v>48</v>
      </c>
      <c r="G74" s="59"/>
      <c r="H74" s="50"/>
      <c r="I74" s="50"/>
      <c r="J74" s="51" t="str">
        <f>IF(PROJECTS[[#This Row],[Budget Planned]]="","–",PROJECTS[[#This Row],[Budget Planned]]-PROJECTS[[#This Row],[Budget Actual]])</f>
        <v>–</v>
      </c>
      <c r="K74" s="20"/>
      <c r="L74" s="20"/>
      <c r="M74" s="48" t="str">
        <f>IF(PROJECTS[[#This Row],[Expected Start Date]]=0,"",PROJECTS[[#This Row],[Expected Date of Completion]]-PROJECTS[[#This Row],[Expected Start Date]]+1)</f>
        <v/>
      </c>
      <c r="N74" s="18" t="str">
        <f ca="1">IF(PROJECTS[[#This Row],[Expected Date of Completion]]="","–",(PROJECTS[[#This Row],[Expected Date of Completion]]-TODAY()))</f>
        <v>–</v>
      </c>
      <c r="O74" s="21">
        <v>0.4</v>
      </c>
      <c r="P74" s="39" t="s">
        <v>30</v>
      </c>
      <c r="Q74" s="34"/>
      <c r="R74" s="34"/>
      <c r="S74" s="19"/>
    </row>
    <row r="75" spans="2:19" s="1" customFormat="1" ht="25" customHeight="1">
      <c r="B75" s="19" t="s">
        <v>67</v>
      </c>
      <c r="C75" s="19"/>
      <c r="D75" s="19"/>
      <c r="E75" s="58" t="s">
        <v>38</v>
      </c>
      <c r="F75" s="19" t="s">
        <v>48</v>
      </c>
      <c r="G75" s="59"/>
      <c r="H75" s="50"/>
      <c r="I75" s="50"/>
      <c r="J75" s="51" t="str">
        <f>IF(PROJECTS[[#This Row],[Budget Planned]]="","–",PROJECTS[[#This Row],[Budget Planned]]-PROJECTS[[#This Row],[Budget Actual]])</f>
        <v>–</v>
      </c>
      <c r="K75" s="20"/>
      <c r="L75" s="20"/>
      <c r="M75" s="48" t="str">
        <f>IF(PROJECTS[[#This Row],[Expected Start Date]]=0,"",PROJECTS[[#This Row],[Expected Date of Completion]]-PROJECTS[[#This Row],[Expected Start Date]]+1)</f>
        <v/>
      </c>
      <c r="N75" s="18" t="str">
        <f ca="1">IF(PROJECTS[[#This Row],[Expected Date of Completion]]="","–",(PROJECTS[[#This Row],[Expected Date of Completion]]-TODAY()))</f>
        <v>–</v>
      </c>
      <c r="O75" s="21">
        <v>0.5</v>
      </c>
      <c r="P75" s="39" t="s">
        <v>30</v>
      </c>
      <c r="Q75" s="34"/>
      <c r="R75" s="34"/>
      <c r="S75" s="19"/>
    </row>
    <row r="76" spans="2:19" s="1" customFormat="1" ht="25" customHeight="1">
      <c r="B76" s="19" t="s">
        <v>68</v>
      </c>
      <c r="C76" s="19"/>
      <c r="D76" s="19"/>
      <c r="E76" s="58" t="s">
        <v>38</v>
      </c>
      <c r="F76" s="19" t="s">
        <v>48</v>
      </c>
      <c r="G76" s="59"/>
      <c r="H76" s="50">
        <v>500</v>
      </c>
      <c r="I76" s="50"/>
      <c r="J76" s="51">
        <f>IF(PROJECTS[[#This Row],[Budget Planned]]="","–",PROJECTS[[#This Row],[Budget Planned]]-PROJECTS[[#This Row],[Budget Actual]])</f>
        <v>500</v>
      </c>
      <c r="K76" s="20"/>
      <c r="L76" s="20"/>
      <c r="M76" s="48" t="str">
        <f>IF(PROJECTS[[#This Row],[Expected Start Date]]=0,"",PROJECTS[[#This Row],[Expected Date of Completion]]-PROJECTS[[#This Row],[Expected Start Date]]+1)</f>
        <v/>
      </c>
      <c r="N76" s="18" t="str">
        <f ca="1">IF(PROJECTS[[#This Row],[Expected Date of Completion]]="","–",(PROJECTS[[#This Row],[Expected Date of Completion]]-TODAY()))</f>
        <v>–</v>
      </c>
      <c r="O76" s="21">
        <v>0.6</v>
      </c>
      <c r="P76" s="39" t="s">
        <v>30</v>
      </c>
      <c r="Q76" s="34"/>
      <c r="R76" s="34"/>
      <c r="S76" s="19"/>
    </row>
    <row r="77" spans="2:19" s="1" customFormat="1" ht="25" customHeight="1">
      <c r="B77" s="19" t="s">
        <v>68</v>
      </c>
      <c r="C77" s="19"/>
      <c r="D77" s="19"/>
      <c r="E77" s="58" t="s">
        <v>37</v>
      </c>
      <c r="F77" s="19" t="s">
        <v>48</v>
      </c>
      <c r="G77" s="59"/>
      <c r="H77" s="50"/>
      <c r="I77" s="50"/>
      <c r="J77" s="51" t="str">
        <f>IF(PROJECTS[[#This Row],[Budget Planned]]="","–",PROJECTS[[#This Row],[Budget Planned]]-PROJECTS[[#This Row],[Budget Actual]])</f>
        <v>–</v>
      </c>
      <c r="K77" s="20"/>
      <c r="L77" s="20"/>
      <c r="M77" s="48" t="str">
        <f>IF(PROJECTS[[#This Row],[Expected Start Date]]=0,"",PROJECTS[[#This Row],[Expected Date of Completion]]-PROJECTS[[#This Row],[Expected Start Date]]+1)</f>
        <v/>
      </c>
      <c r="N77" s="18" t="str">
        <f ca="1">IF(PROJECTS[[#This Row],[Expected Date of Completion]]="","–",(PROJECTS[[#This Row],[Expected Date of Completion]]-TODAY()))</f>
        <v>–</v>
      </c>
      <c r="O77" s="21">
        <v>0.7</v>
      </c>
      <c r="P77" s="39" t="s">
        <v>30</v>
      </c>
      <c r="Q77" s="34"/>
      <c r="R77" s="34"/>
      <c r="S77" s="19"/>
    </row>
    <row r="78" spans="2:19" s="1" customFormat="1" ht="25" customHeight="1">
      <c r="B78" s="19" t="s">
        <v>66</v>
      </c>
      <c r="C78" s="19"/>
      <c r="D78" s="19"/>
      <c r="E78" s="58" t="s">
        <v>38</v>
      </c>
      <c r="F78" s="19" t="s">
        <v>48</v>
      </c>
      <c r="G78" s="59"/>
      <c r="H78" s="50"/>
      <c r="I78" s="50"/>
      <c r="J78" s="51" t="str">
        <f>IF(PROJECTS[[#This Row],[Budget Planned]]="","–",PROJECTS[[#This Row],[Budget Planned]]-PROJECTS[[#This Row],[Budget Actual]])</f>
        <v>–</v>
      </c>
      <c r="K78" s="20"/>
      <c r="L78" s="20"/>
      <c r="M78" s="48" t="str">
        <f>IF(PROJECTS[[#This Row],[Expected Start Date]]=0,"",PROJECTS[[#This Row],[Expected Date of Completion]]-PROJECTS[[#This Row],[Expected Start Date]]+1)</f>
        <v/>
      </c>
      <c r="N78" s="18" t="str">
        <f ca="1">IF(PROJECTS[[#This Row],[Expected Date of Completion]]="","–",(PROJECTS[[#This Row],[Expected Date of Completion]]-TODAY()))</f>
        <v>–</v>
      </c>
      <c r="O78" s="21">
        <v>0.8</v>
      </c>
      <c r="P78" s="39" t="s">
        <v>30</v>
      </c>
      <c r="Q78" s="34"/>
      <c r="R78" s="34"/>
      <c r="S78" s="19"/>
    </row>
    <row r="79" spans="2:19" s="1" customFormat="1" ht="25" customHeight="1">
      <c r="B79" s="19" t="s">
        <v>66</v>
      </c>
      <c r="C79" s="19"/>
      <c r="D79" s="19"/>
      <c r="E79" s="39" t="s">
        <v>37</v>
      </c>
      <c r="F79" s="19" t="s">
        <v>49</v>
      </c>
      <c r="G79" s="19"/>
      <c r="H79" s="50">
        <v>65000</v>
      </c>
      <c r="I79" s="50">
        <v>58000</v>
      </c>
      <c r="J79" s="51">
        <f>IF(PROJECTS[[#This Row],[Budget Planned]]="","–",PROJECTS[[#This Row],[Budget Planned]]-PROJECTS[[#This Row],[Budget Actual]])</f>
        <v>7000</v>
      </c>
      <c r="K79" s="20"/>
      <c r="L79" s="20"/>
      <c r="M79" s="48" t="str">
        <f>IF(PROJECTS[[#This Row],[Expected Start Date]]=0,"",PROJECTS[[#This Row],[Expected Date of Completion]]-PROJECTS[[#This Row],[Expected Start Date]]+1)</f>
        <v/>
      </c>
      <c r="N79" s="18" t="str">
        <f ca="1">IF(PROJECTS[[#This Row],[Expected Date of Completion]]="","–",(PROJECTS[[#This Row],[Expected Date of Completion]]-TODAY()))</f>
        <v>–</v>
      </c>
      <c r="O79" s="21">
        <v>1</v>
      </c>
      <c r="P79" s="39" t="s">
        <v>27</v>
      </c>
      <c r="Q79" s="34"/>
      <c r="R79" s="34"/>
      <c r="S79" s="19"/>
    </row>
    <row r="80" spans="2:19" s="1" customFormat="1" ht="25" customHeight="1">
      <c r="B80" s="19" t="s">
        <v>66</v>
      </c>
      <c r="C80" s="19"/>
      <c r="D80" s="19"/>
      <c r="E80" s="39" t="s">
        <v>36</v>
      </c>
      <c r="F80" s="19" t="s">
        <v>48</v>
      </c>
      <c r="G80" s="19"/>
      <c r="H80" s="50">
        <v>98500</v>
      </c>
      <c r="I80" s="50">
        <v>125000</v>
      </c>
      <c r="J80" s="51">
        <f>IF(PROJECTS[[#This Row],[Budget Planned]]="","–",PROJECTS[[#This Row],[Budget Planned]]-PROJECTS[[#This Row],[Budget Actual]])</f>
        <v>-26500</v>
      </c>
      <c r="K80" s="20"/>
      <c r="L80" s="20"/>
      <c r="M80" s="48" t="str">
        <f>IF(PROJECTS[[#This Row],[Expected Start Date]]=0,"",PROJECTS[[#This Row],[Expected Date of Completion]]-PROJECTS[[#This Row],[Expected Start Date]]+1)</f>
        <v/>
      </c>
      <c r="N80" s="18" t="str">
        <f ca="1">IF(PROJECTS[[#This Row],[Expected Date of Completion]]="","–",(PROJECTS[[#This Row],[Expected Date of Completion]]-TODAY()))</f>
        <v>–</v>
      </c>
      <c r="O80" s="21">
        <v>0.5</v>
      </c>
      <c r="P80" s="39" t="s">
        <v>28</v>
      </c>
      <c r="Q80" s="34"/>
      <c r="R80" s="34"/>
      <c r="S80" s="19"/>
    </row>
    <row r="81" spans="2:26" s="1" customFormat="1" ht="25" customHeight="1">
      <c r="B81" s="19" t="s">
        <v>67</v>
      </c>
      <c r="C81" s="19"/>
      <c r="D81" s="19"/>
      <c r="E81" s="39" t="s">
        <v>39</v>
      </c>
      <c r="F81" s="19" t="s">
        <v>48</v>
      </c>
      <c r="G81" s="19"/>
      <c r="H81" s="50">
        <v>280000</v>
      </c>
      <c r="I81" s="50">
        <v>312000</v>
      </c>
      <c r="J81" s="51">
        <f>IF(PROJECTS[[#This Row],[Budget Planned]]="","–",PROJECTS[[#This Row],[Budget Planned]]-PROJECTS[[#This Row],[Budget Actual]])</f>
        <v>-32000</v>
      </c>
      <c r="K81" s="20"/>
      <c r="L81" s="20"/>
      <c r="M81" s="48" t="str">
        <f>IF(PROJECTS[[#This Row],[Expected Start Date]]=0,"",PROJECTS[[#This Row],[Expected Date of Completion]]-PROJECTS[[#This Row],[Expected Start Date]]+1)</f>
        <v/>
      </c>
      <c r="N81" s="18" t="str">
        <f ca="1">IF(PROJECTS[[#This Row],[Expected Date of Completion]]="","–",(PROJECTS[[#This Row],[Expected Date of Completion]]-TODAY()))</f>
        <v>–</v>
      </c>
      <c r="O81" s="21">
        <v>0.25</v>
      </c>
      <c r="P81" s="39" t="s">
        <v>30</v>
      </c>
      <c r="Q81" s="34"/>
      <c r="R81" s="34"/>
      <c r="S81" s="19"/>
    </row>
    <row r="82" spans="2:26" s="1" customFormat="1" ht="25" customHeight="1">
      <c r="B82" s="19" t="s">
        <v>67</v>
      </c>
      <c r="C82" s="19"/>
      <c r="D82" s="19"/>
      <c r="E82" s="39" t="s">
        <v>36</v>
      </c>
      <c r="F82" s="19" t="s">
        <v>48</v>
      </c>
      <c r="G82" s="19"/>
      <c r="H82" s="50">
        <v>325000</v>
      </c>
      <c r="I82" s="50">
        <v>343000</v>
      </c>
      <c r="J82" s="51">
        <f>IF(PROJECTS[[#This Row],[Budget Planned]]="","–",PROJECTS[[#This Row],[Budget Planned]]-PROJECTS[[#This Row],[Budget Actual]])</f>
        <v>-18000</v>
      </c>
      <c r="K82" s="20"/>
      <c r="L82" s="20"/>
      <c r="M82" s="48" t="str">
        <f>IF(PROJECTS[[#This Row],[Expected Start Date]]=0,"",PROJECTS[[#This Row],[Expected Date of Completion]]-PROJECTS[[#This Row],[Expected Start Date]]+1)</f>
        <v/>
      </c>
      <c r="N82" s="18" t="str">
        <f ca="1">IF(PROJECTS[[#This Row],[Expected Date of Completion]]="","–",(PROJECTS[[#This Row],[Expected Date of Completion]]-TODAY()))</f>
        <v>–</v>
      </c>
      <c r="O82" s="21">
        <v>0.25</v>
      </c>
      <c r="P82" s="39" t="s">
        <v>28</v>
      </c>
      <c r="Q82" s="34"/>
      <c r="R82" s="34"/>
      <c r="S82" s="19"/>
    </row>
    <row r="83" spans="2:26" s="1" customFormat="1" ht="25" customHeight="1">
      <c r="B83" s="19" t="s">
        <v>68</v>
      </c>
      <c r="C83" s="19"/>
      <c r="D83" s="19"/>
      <c r="E83" s="39" t="s">
        <v>36</v>
      </c>
      <c r="F83" s="19" t="s">
        <v>3</v>
      </c>
      <c r="G83" s="19"/>
      <c r="H83" s="50">
        <v>125000</v>
      </c>
      <c r="I83" s="50">
        <v>123500</v>
      </c>
      <c r="J83" s="51">
        <f>IF(PROJECTS[[#This Row],[Budget Planned]]="","–",PROJECTS[[#This Row],[Budget Planned]]-PROJECTS[[#This Row],[Budget Actual]])</f>
        <v>1500</v>
      </c>
      <c r="K83" s="20"/>
      <c r="L83" s="20"/>
      <c r="M83" s="48" t="str">
        <f>IF(PROJECTS[[#This Row],[Expected Start Date]]=0,"",PROJECTS[[#This Row],[Expected Date of Completion]]-PROJECTS[[#This Row],[Expected Start Date]]+1)</f>
        <v/>
      </c>
      <c r="N83" s="18" t="str">
        <f ca="1">IF(PROJECTS[[#This Row],[Expected Date of Completion]]="","–",(PROJECTS[[#This Row],[Expected Date of Completion]]-TODAY()))</f>
        <v>–</v>
      </c>
      <c r="O83" s="21">
        <v>0.13</v>
      </c>
      <c r="P83" s="39" t="s">
        <v>30</v>
      </c>
      <c r="Q83" s="34"/>
      <c r="R83" s="34"/>
      <c r="S83" s="19"/>
    </row>
    <row r="84" spans="2:26" s="1" customFormat="1" ht="25" customHeight="1">
      <c r="B84" s="19" t="s">
        <v>67</v>
      </c>
      <c r="C84" s="19"/>
      <c r="D84" s="19"/>
      <c r="E84" s="39" t="s">
        <v>36</v>
      </c>
      <c r="F84" s="19" t="s">
        <v>3</v>
      </c>
      <c r="G84" s="19"/>
      <c r="H84" s="50">
        <v>250000</v>
      </c>
      <c r="I84" s="50">
        <v>239500</v>
      </c>
      <c r="J84" s="51">
        <f>IF(PROJECTS[[#This Row],[Budget Planned]]="","–",PROJECTS[[#This Row],[Budget Planned]]-PROJECTS[[#This Row],[Budget Actual]])</f>
        <v>10500</v>
      </c>
      <c r="K84" s="20"/>
      <c r="L84" s="20"/>
      <c r="M84" s="48" t="str">
        <f>IF(PROJECTS[[#This Row],[Expected Start Date]]=0,"",PROJECTS[[#This Row],[Expected Date of Completion]]-PROJECTS[[#This Row],[Expected Start Date]]+1)</f>
        <v/>
      </c>
      <c r="N84" s="18" t="str">
        <f ca="1">IF(PROJECTS[[#This Row],[Expected Date of Completion]]="","–",(PROJECTS[[#This Row],[Expected Date of Completion]]-TODAY()))</f>
        <v>–</v>
      </c>
      <c r="O84" s="21">
        <v>0.28000000000000003</v>
      </c>
      <c r="P84" s="39" t="s">
        <v>30</v>
      </c>
      <c r="Q84" s="34"/>
      <c r="R84" s="34"/>
      <c r="S84" s="19"/>
    </row>
    <row r="85" spans="2:26" s="1" customFormat="1" ht="25" customHeight="1">
      <c r="B85" s="19" t="s">
        <v>68</v>
      </c>
      <c r="C85" s="19"/>
      <c r="D85" s="19"/>
      <c r="E85" s="39" t="s">
        <v>37</v>
      </c>
      <c r="F85" s="19" t="s">
        <v>49</v>
      </c>
      <c r="G85" s="19"/>
      <c r="H85" s="50">
        <v>84000</v>
      </c>
      <c r="I85" s="50">
        <v>75000</v>
      </c>
      <c r="J85" s="51">
        <f>IF(PROJECTS[[#This Row],[Budget Planned]]="","–",PROJECTS[[#This Row],[Budget Planned]]-PROJECTS[[#This Row],[Budget Actual]])</f>
        <v>9000</v>
      </c>
      <c r="K85" s="20"/>
      <c r="L85" s="20"/>
      <c r="M85" s="48" t="str">
        <f>IF(PROJECTS[[#This Row],[Expected Start Date]]=0,"",PROJECTS[[#This Row],[Expected Date of Completion]]-PROJECTS[[#This Row],[Expected Start Date]]+1)</f>
        <v/>
      </c>
      <c r="N85" s="18" t="str">
        <f ca="1">IF(PROJECTS[[#This Row],[Expected Date of Completion]]="","–",(PROJECTS[[#This Row],[Expected Date of Completion]]-TODAY()))</f>
        <v>–</v>
      </c>
      <c r="O85" s="21">
        <v>1</v>
      </c>
      <c r="P85" s="39" t="s">
        <v>29</v>
      </c>
      <c r="Q85" s="34"/>
      <c r="R85" s="34"/>
      <c r="S85" s="19"/>
    </row>
    <row r="86" spans="2:26" s="1" customFormat="1" ht="25" customHeight="1">
      <c r="B86" s="19" t="s">
        <v>66</v>
      </c>
      <c r="C86" s="19"/>
      <c r="D86" s="19"/>
      <c r="E86" s="39" t="s">
        <v>37</v>
      </c>
      <c r="F86" s="19" t="s">
        <v>47</v>
      </c>
      <c r="G86" s="19"/>
      <c r="H86" s="50">
        <v>28000</v>
      </c>
      <c r="I86" s="50">
        <v>27000</v>
      </c>
      <c r="J86" s="51">
        <f>IF(PROJECTS[[#This Row],[Budget Planned]]="","–",PROJECTS[[#This Row],[Budget Planned]]-PROJECTS[[#This Row],[Budget Actual]])</f>
        <v>1000</v>
      </c>
      <c r="K86" s="20"/>
      <c r="L86" s="20"/>
      <c r="M86" s="48" t="str">
        <f>IF(PROJECTS[[#This Row],[Expected Start Date]]=0,"",PROJECTS[[#This Row],[Expected Date of Completion]]-PROJECTS[[#This Row],[Expected Start Date]]+1)</f>
        <v/>
      </c>
      <c r="N86" s="18" t="str">
        <f ca="1">IF(PROJECTS[[#This Row],[Expected Date of Completion]]="","–",(PROJECTS[[#This Row],[Expected Date of Completion]]-TODAY()))</f>
        <v>–</v>
      </c>
      <c r="O86" s="21">
        <v>0</v>
      </c>
      <c r="P86" s="39" t="s">
        <v>30</v>
      </c>
      <c r="Q86" s="34"/>
      <c r="R86" s="34"/>
      <c r="S86" s="19"/>
    </row>
    <row r="87" spans="2:26" s="1" customFormat="1" ht="25" customHeight="1">
      <c r="B87" s="19" t="s">
        <v>66</v>
      </c>
      <c r="C87" s="19"/>
      <c r="D87" s="19"/>
      <c r="E87" s="39" t="s">
        <v>36</v>
      </c>
      <c r="F87" s="19" t="s">
        <v>51</v>
      </c>
      <c r="G87" s="19"/>
      <c r="H87" s="50">
        <v>45000</v>
      </c>
      <c r="I87" s="50">
        <v>45000</v>
      </c>
      <c r="J87" s="51">
        <f>IF(PROJECTS[[#This Row],[Budget Planned]]="","–",PROJECTS[[#This Row],[Budget Planned]]-PROJECTS[[#This Row],[Budget Actual]])</f>
        <v>0</v>
      </c>
      <c r="K87" s="20"/>
      <c r="L87" s="20"/>
      <c r="M87" s="48" t="str">
        <f>IF(PROJECTS[[#This Row],[Expected Start Date]]=0,"",PROJECTS[[#This Row],[Expected Date of Completion]]-PROJECTS[[#This Row],[Expected Start Date]]+1)</f>
        <v/>
      </c>
      <c r="N87" s="18" t="str">
        <f ca="1">IF(PROJECTS[[#This Row],[Expected Date of Completion]]="","–",(PROJECTS[[#This Row],[Expected Date of Completion]]-TODAY()))</f>
        <v>–</v>
      </c>
      <c r="O87" s="21">
        <v>0</v>
      </c>
      <c r="P87" s="39" t="s">
        <v>27</v>
      </c>
      <c r="Q87" s="34"/>
      <c r="R87" s="34"/>
      <c r="S87" s="19"/>
    </row>
    <row r="88" spans="2:26" s="1" customFormat="1" ht="25" customHeight="1">
      <c r="B88" s="19" t="s">
        <v>67</v>
      </c>
      <c r="C88" s="19"/>
      <c r="D88" s="19"/>
      <c r="E88" s="39" t="s">
        <v>38</v>
      </c>
      <c r="F88" s="19" t="s">
        <v>47</v>
      </c>
      <c r="G88" s="19"/>
      <c r="H88" s="50">
        <v>58000</v>
      </c>
      <c r="I88" s="50">
        <v>58000</v>
      </c>
      <c r="J88" s="51">
        <f>IF(PROJECTS[[#This Row],[Budget Planned]]="","–",PROJECTS[[#This Row],[Budget Planned]]-PROJECTS[[#This Row],[Budget Actual]])</f>
        <v>0</v>
      </c>
      <c r="K88" s="20"/>
      <c r="L88" s="20"/>
      <c r="M88" s="48" t="str">
        <f>IF(PROJECTS[[#This Row],[Expected Start Date]]=0,"",PROJECTS[[#This Row],[Expected Date of Completion]]-PROJECTS[[#This Row],[Expected Start Date]]+1)</f>
        <v/>
      </c>
      <c r="N88" s="18" t="str">
        <f ca="1">IF(PROJECTS[[#This Row],[Expected Date of Completion]]="","–",(PROJECTS[[#This Row],[Expected Date of Completion]]-TODAY()))</f>
        <v>–</v>
      </c>
      <c r="O88" s="21">
        <v>0</v>
      </c>
      <c r="P88" s="39" t="s">
        <v>27</v>
      </c>
      <c r="Q88" s="34"/>
      <c r="R88" s="34"/>
      <c r="S88" s="19"/>
    </row>
    <row r="89" spans="2:26" s="1" customFormat="1" ht="25" customHeight="1">
      <c r="B89" s="19" t="s">
        <v>68</v>
      </c>
      <c r="C89" s="19"/>
      <c r="D89" s="19"/>
      <c r="E89" s="39" t="s">
        <v>39</v>
      </c>
      <c r="F89" s="19" t="s">
        <v>52</v>
      </c>
      <c r="G89" s="19"/>
      <c r="H89" s="50">
        <v>128000</v>
      </c>
      <c r="I89" s="50">
        <v>133000</v>
      </c>
      <c r="J89" s="51">
        <f>IF(PROJECTS[[#This Row],[Budget Planned]]="","–",PROJECTS[[#This Row],[Budget Planned]]-PROJECTS[[#This Row],[Budget Actual]])</f>
        <v>-5000</v>
      </c>
      <c r="K89" s="20"/>
      <c r="L89" s="20"/>
      <c r="M89" s="48" t="str">
        <f>IF(PROJECTS[[#This Row],[Expected Start Date]]=0,"",PROJECTS[[#This Row],[Expected Date of Completion]]-PROJECTS[[#This Row],[Expected Start Date]]+1)</f>
        <v/>
      </c>
      <c r="N89" s="18" t="str">
        <f ca="1">IF(PROJECTS[[#This Row],[Expected Date of Completion]]="","–",(PROJECTS[[#This Row],[Expected Date of Completion]]-TODAY()))</f>
        <v>–</v>
      </c>
      <c r="O89" s="21">
        <v>0.05</v>
      </c>
      <c r="P89" s="39" t="s">
        <v>27</v>
      </c>
      <c r="Q89" s="34"/>
      <c r="R89" s="34"/>
      <c r="S89" s="19"/>
    </row>
    <row r="90" spans="2:26" s="1" customFormat="1" ht="25" customHeight="1">
      <c r="B90" s="19" t="s">
        <v>67</v>
      </c>
      <c r="C90" s="19"/>
      <c r="D90" s="19"/>
      <c r="E90" s="39" t="s">
        <v>38</v>
      </c>
      <c r="F90" s="19" t="s">
        <v>52</v>
      </c>
      <c r="G90" s="19"/>
      <c r="H90" s="50">
        <v>175000</v>
      </c>
      <c r="I90" s="50">
        <v>184000</v>
      </c>
      <c r="J90" s="51">
        <f>IF(PROJECTS[[#This Row],[Budget Planned]]="","–",PROJECTS[[#This Row],[Budget Planned]]-PROJECTS[[#This Row],[Budget Actual]])</f>
        <v>-9000</v>
      </c>
      <c r="K90" s="20"/>
      <c r="L90" s="20"/>
      <c r="M90" s="48" t="str">
        <f>IF(PROJECTS[[#This Row],[Expected Start Date]]=0,"",PROJECTS[[#This Row],[Expected Date of Completion]]-PROJECTS[[#This Row],[Expected Start Date]]+1)</f>
        <v/>
      </c>
      <c r="N90" s="18" t="str">
        <f ca="1">IF(PROJECTS[[#This Row],[Expected Date of Completion]]="","–",(PROJECTS[[#This Row],[Expected Date of Completion]]-TODAY()))</f>
        <v>–</v>
      </c>
      <c r="O90" s="21">
        <v>0.05</v>
      </c>
      <c r="P90" s="39" t="s">
        <v>27</v>
      </c>
      <c r="Q90" s="34"/>
      <c r="R90" s="34"/>
      <c r="S90" s="19"/>
    </row>
    <row r="91" spans="2:26" s="1" customFormat="1" ht="25" customHeight="1">
      <c r="B91" s="19" t="s">
        <v>68</v>
      </c>
      <c r="C91" s="19"/>
      <c r="D91" s="19"/>
      <c r="E91" s="39" t="s">
        <v>38</v>
      </c>
      <c r="F91" s="19" t="s">
        <v>49</v>
      </c>
      <c r="G91" s="19"/>
      <c r="H91" s="50">
        <v>58000</v>
      </c>
      <c r="I91" s="50">
        <v>58000</v>
      </c>
      <c r="J91" s="51">
        <f>IF(PROJECTS[[#This Row],[Budget Planned]]="","–",PROJECTS[[#This Row],[Budget Planned]]-PROJECTS[[#This Row],[Budget Actual]])</f>
        <v>0</v>
      </c>
      <c r="K91" s="20"/>
      <c r="L91" s="20"/>
      <c r="M91" s="48" t="str">
        <f>IF(PROJECTS[[#This Row],[Expected Start Date]]=0,"",PROJECTS[[#This Row],[Expected Date of Completion]]-PROJECTS[[#This Row],[Expected Start Date]]+1)</f>
        <v/>
      </c>
      <c r="N91" s="18" t="str">
        <f ca="1">IF(PROJECTS[[#This Row],[Expected Date of Completion]]="","–",(PROJECTS[[#This Row],[Expected Date of Completion]]-TODAY()))</f>
        <v>–</v>
      </c>
      <c r="O91" s="21">
        <v>1</v>
      </c>
      <c r="P91" s="39" t="s">
        <v>27</v>
      </c>
      <c r="Q91" s="34"/>
      <c r="R91" s="34"/>
      <c r="S91" s="19"/>
    </row>
    <row r="92" spans="2:26" s="1" customFormat="1" ht="25" customHeight="1">
      <c r="B92" s="19" t="s">
        <v>66</v>
      </c>
      <c r="C92" s="19"/>
      <c r="D92" s="19"/>
      <c r="E92" s="39" t="s">
        <v>39</v>
      </c>
      <c r="F92" s="19" t="s">
        <v>47</v>
      </c>
      <c r="G92" s="19"/>
      <c r="H92" s="50">
        <v>112000</v>
      </c>
      <c r="I92" s="50">
        <v>130000</v>
      </c>
      <c r="J92" s="51">
        <f>IF(PROJECTS[[#This Row],[Budget Planned]]="","–",PROJECTS[[#This Row],[Budget Planned]]-PROJECTS[[#This Row],[Budget Actual]])</f>
        <v>-18000</v>
      </c>
      <c r="K92" s="20"/>
      <c r="L92" s="20"/>
      <c r="M92" s="48" t="str">
        <f>IF(PROJECTS[[#This Row],[Expected Start Date]]=0,"",PROJECTS[[#This Row],[Expected Date of Completion]]-PROJECTS[[#This Row],[Expected Start Date]]+1)</f>
        <v/>
      </c>
      <c r="N92" s="18" t="str">
        <f ca="1">IF(PROJECTS[[#This Row],[Expected Date of Completion]]="","–",(PROJECTS[[#This Row],[Expected Date of Completion]]-TODAY()))</f>
        <v>–</v>
      </c>
      <c r="O92" s="21">
        <v>0</v>
      </c>
      <c r="P92" s="39" t="s">
        <v>27</v>
      </c>
      <c r="Q92" s="34"/>
      <c r="R92" s="34"/>
      <c r="S92" s="19"/>
    </row>
    <row r="93" spans="2:26" ht="29" customHeight="1"/>
    <row r="94" spans="2:26" ht="35" customHeight="1">
      <c r="B94" s="26" t="s">
        <v>10</v>
      </c>
      <c r="C94" s="2"/>
      <c r="D94" s="2"/>
      <c r="E94" s="2"/>
      <c r="F94" s="2"/>
      <c r="G94" s="2"/>
      <c r="H94" s="2"/>
    </row>
    <row r="95" spans="2:26" ht="37" customHeight="1">
      <c r="B95" s="24" t="s">
        <v>35</v>
      </c>
      <c r="C95" s="2"/>
      <c r="D95" s="2"/>
      <c r="E95" s="2"/>
      <c r="F95" s="2"/>
      <c r="G95" s="2"/>
      <c r="H95" s="2"/>
      <c r="U95" s="22"/>
      <c r="V95" s="22"/>
      <c r="W95" s="22"/>
      <c r="X95" s="22"/>
      <c r="Y95" s="22"/>
      <c r="Z95" s="22"/>
    </row>
    <row r="96" spans="2:26" s="22" customFormat="1" ht="37" customHeight="1">
      <c r="B96" s="25" t="s">
        <v>11</v>
      </c>
      <c r="C96" s="23"/>
      <c r="D96" s="23"/>
      <c r="E96" s="23"/>
      <c r="F96" s="23"/>
      <c r="G96" s="23"/>
      <c r="H96" s="23"/>
      <c r="U96"/>
    </row>
    <row r="97" spans="2:27" ht="35" customHeight="1">
      <c r="B97" s="38" t="s">
        <v>64</v>
      </c>
      <c r="C97" s="37" t="s">
        <v>65</v>
      </c>
      <c r="D97" s="38" t="s">
        <v>21</v>
      </c>
      <c r="E97" s="37" t="s">
        <v>20</v>
      </c>
      <c r="F97" s="38" t="s">
        <v>23</v>
      </c>
      <c r="G97" s="37" t="s">
        <v>24</v>
      </c>
      <c r="N97" s="5"/>
      <c r="O97" s="37"/>
      <c r="P97" s="38" t="s">
        <v>32</v>
      </c>
      <c r="Q97" s="37" t="s">
        <v>33</v>
      </c>
    </row>
    <row r="98" spans="2:27" ht="25" customHeight="1">
      <c r="B98" s="36" t="s">
        <v>66</v>
      </c>
      <c r="C98" s="37">
        <f>COUNTIFS(PROJECTS[Deliverable Type],B98)</f>
        <v>26</v>
      </c>
      <c r="D98" s="36" t="s">
        <v>19</v>
      </c>
      <c r="E98" s="37">
        <f>COUNTIFS(PROJECTS[Status],D98)</f>
        <v>1</v>
      </c>
      <c r="F98" s="40" t="s">
        <v>36</v>
      </c>
      <c r="G98" s="37">
        <f>COUNTIFS(PROJECTS[Priority],F98)</f>
        <v>31</v>
      </c>
      <c r="N98" s="5"/>
      <c r="O98" s="49"/>
      <c r="P98" s="39" t="s">
        <v>27</v>
      </c>
      <c r="Q98" s="37">
        <f>COUNTIFS(PROJECTS[Risk Level],P98)</f>
        <v>22</v>
      </c>
    </row>
    <row r="99" spans="2:27" ht="25" customHeight="1">
      <c r="B99" s="57" t="s">
        <v>67</v>
      </c>
      <c r="C99" s="37">
        <f>COUNTIFS(PROJECTS[Deliverable Type],B99)</f>
        <v>27</v>
      </c>
      <c r="D99" s="36" t="s">
        <v>52</v>
      </c>
      <c r="E99" s="37">
        <f>COUNTIFS(PROJECTS[Status],D99)</f>
        <v>3</v>
      </c>
      <c r="F99" s="41" t="s">
        <v>37</v>
      </c>
      <c r="G99" s="37">
        <f>COUNTIFS(PROJECTS[Priority],F99)</f>
        <v>18</v>
      </c>
      <c r="N99" s="5"/>
      <c r="O99" s="37"/>
      <c r="P99" s="44" t="s">
        <v>28</v>
      </c>
      <c r="Q99" s="37">
        <f>COUNTIFS(PROJECTS[Risk Level],P99)</f>
        <v>25</v>
      </c>
    </row>
    <row r="100" spans="2:27" ht="25" customHeight="1">
      <c r="B100" s="57" t="s">
        <v>68</v>
      </c>
      <c r="C100" s="37">
        <f>COUNTIFS(PROJECTS[Deliverable Type],B100)</f>
        <v>22</v>
      </c>
      <c r="D100" s="36" t="s">
        <v>47</v>
      </c>
      <c r="E100" s="37">
        <f>COUNTIFS(PROJECTS[Status],D100)</f>
        <v>4</v>
      </c>
      <c r="F100" s="42" t="s">
        <v>38</v>
      </c>
      <c r="G100" s="37">
        <f>COUNTIFS(PROJECTS[Priority],F100)</f>
        <v>14</v>
      </c>
      <c r="N100" s="5"/>
      <c r="O100" s="37"/>
      <c r="P100" s="45" t="s">
        <v>29</v>
      </c>
      <c r="Q100" s="37">
        <f>COUNTIFS(PROJECTS[Risk Level],P100)</f>
        <v>2</v>
      </c>
    </row>
    <row r="101" spans="2:27" ht="25" customHeight="1">
      <c r="D101" s="36" t="s">
        <v>53</v>
      </c>
      <c r="E101" s="37">
        <f>COUNTIFS(PROJECTS[Status],D101)</f>
        <v>4</v>
      </c>
      <c r="F101" s="43" t="s">
        <v>39</v>
      </c>
      <c r="G101" s="37">
        <f>COUNTIFS(PROJECTS[Priority],F101)</f>
        <v>12</v>
      </c>
      <c r="N101" s="5"/>
      <c r="O101" s="37"/>
      <c r="P101" s="46" t="s">
        <v>30</v>
      </c>
      <c r="Q101" s="37">
        <f>COUNTIFS(PROJECTS[Risk Level],P101)</f>
        <v>20</v>
      </c>
    </row>
    <row r="102" spans="2:27" ht="25" customHeight="1">
      <c r="B102" s="5"/>
      <c r="D102" s="36" t="s">
        <v>3</v>
      </c>
      <c r="E102" s="37">
        <f>COUNTIFS(PROJECTS[Status],D102)</f>
        <v>9</v>
      </c>
      <c r="I102" s="5"/>
      <c r="N102" s="5"/>
      <c r="O102" s="37"/>
      <c r="P102" s="47" t="s">
        <v>31</v>
      </c>
      <c r="Q102" s="37">
        <f>COUNTIFS(PROJECTS[Risk Level],P102)</f>
        <v>6</v>
      </c>
    </row>
    <row r="103" spans="2:27" ht="25" customHeight="1">
      <c r="B103" s="5"/>
      <c r="D103" s="36" t="s">
        <v>48</v>
      </c>
      <c r="E103" s="37">
        <f>COUNTIFS(PROJECTS[Status],D103)</f>
        <v>16</v>
      </c>
      <c r="G103" s="5"/>
      <c r="H103" s="5"/>
      <c r="I103" s="5"/>
      <c r="N103" s="5"/>
      <c r="O103" s="37"/>
      <c r="P103" s="37"/>
    </row>
    <row r="104" spans="2:27" ht="25" customHeight="1">
      <c r="B104" s="5"/>
      <c r="D104" s="36" t="s">
        <v>49</v>
      </c>
      <c r="E104" s="37">
        <f>COUNTIFS(PROJECTS[Status],D104)</f>
        <v>23</v>
      </c>
      <c r="G104" s="5"/>
      <c r="H104" s="5"/>
      <c r="I104" s="1"/>
      <c r="N104" s="1"/>
      <c r="O104" s="37"/>
      <c r="P104" s="37"/>
    </row>
    <row r="105" spans="2:27" ht="25" customHeight="1">
      <c r="B105" s="2"/>
      <c r="D105" s="36" t="s">
        <v>50</v>
      </c>
      <c r="E105" s="37">
        <f>COUNTIFS(PROJECTS[Status],D105)</f>
        <v>6</v>
      </c>
      <c r="G105" s="2"/>
      <c r="H105" s="2"/>
      <c r="O105" s="49"/>
      <c r="P105" s="37"/>
    </row>
    <row r="106" spans="2:27" ht="25" customHeight="1">
      <c r="B106" s="2"/>
      <c r="D106" s="6" t="s">
        <v>46</v>
      </c>
      <c r="E106" s="37">
        <f>COUNTIFS(PROJECTS[Status],D106)</f>
        <v>6</v>
      </c>
      <c r="G106" s="2"/>
      <c r="H106" s="2"/>
      <c r="O106" s="49"/>
      <c r="P106" s="37"/>
    </row>
    <row r="107" spans="2:27" ht="25" customHeight="1">
      <c r="B107" s="2"/>
      <c r="D107" s="6" t="s">
        <v>51</v>
      </c>
      <c r="E107" s="37">
        <f>COUNTIFS(PROJECTS[Status],D107)</f>
        <v>3</v>
      </c>
      <c r="G107" s="2"/>
      <c r="H107" s="2"/>
      <c r="O107" s="49"/>
      <c r="P107" s="37"/>
    </row>
    <row r="108" spans="2:27" ht="25" customHeight="1">
      <c r="O108" s="49"/>
      <c r="P108" s="37"/>
    </row>
    <row r="109" spans="2:27" ht="25" customHeight="1">
      <c r="P109" s="49"/>
      <c r="Q109" s="37"/>
    </row>
    <row r="110" spans="2:27" ht="35" customHeight="1">
      <c r="B110" s="26" t="s">
        <v>72</v>
      </c>
      <c r="C110" s="2"/>
      <c r="D110" s="2"/>
      <c r="E110" s="2"/>
      <c r="F110" s="2"/>
      <c r="G110" s="2"/>
      <c r="H110" s="2"/>
      <c r="I110" s="2"/>
    </row>
    <row r="111" spans="2:27" s="22" customFormat="1" ht="37" customHeight="1">
      <c r="B111" s="25" t="s">
        <v>11</v>
      </c>
      <c r="C111" s="23"/>
      <c r="D111" s="23"/>
      <c r="E111" s="23"/>
      <c r="F111" s="23"/>
      <c r="G111" s="23"/>
      <c r="H111" s="23"/>
      <c r="I111" s="23"/>
      <c r="V111"/>
      <c r="W111" s="35"/>
      <c r="X111"/>
      <c r="Y111"/>
      <c r="Z111"/>
      <c r="AA111" s="4"/>
    </row>
    <row r="112" spans="2:27" ht="35" customHeight="1">
      <c r="B112" s="60" t="s">
        <v>64</v>
      </c>
      <c r="C112" s="76" t="s">
        <v>36</v>
      </c>
      <c r="D112" s="77" t="s">
        <v>37</v>
      </c>
      <c r="E112" s="78" t="s">
        <v>38</v>
      </c>
      <c r="F112" s="79" t="s">
        <v>39</v>
      </c>
      <c r="G112" s="61" t="s">
        <v>73</v>
      </c>
    </row>
    <row r="113" spans="2:8" ht="20" customHeight="1">
      <c r="B113" s="36" t="s">
        <v>66</v>
      </c>
      <c r="C113" s="72">
        <f>COUNTIFS(PROJECTS[Deliverable Type],B113,PROJECTS[Priority],$C$112)</f>
        <v>13</v>
      </c>
      <c r="D113" s="73">
        <f>COUNTIFS(PROJECTS[Deliverable Type],B113,PROJECTS[Priority],$D$112)</f>
        <v>5</v>
      </c>
      <c r="E113" s="74">
        <f>COUNTIFS(PROJECTS[Deliverable Type],B113,PROJECTS[Priority],$E$112)</f>
        <v>5</v>
      </c>
      <c r="F113" s="75">
        <f>COUNTIFS(PROJECTS[Deliverable Type],B113,PROJECTS[Priority],$F$112)</f>
        <v>3</v>
      </c>
      <c r="G113" s="62">
        <f>SUM(C113:F113)</f>
        <v>26</v>
      </c>
    </row>
    <row r="114" spans="2:8" ht="20" customHeight="1">
      <c r="B114" s="57" t="s">
        <v>67</v>
      </c>
      <c r="C114" s="72">
        <f>COUNTIFS(PROJECTS[Deliverable Type],B114,PROJECTS[Priority],$C$112)</f>
        <v>14</v>
      </c>
      <c r="D114" s="73">
        <f>COUNTIFS(PROJECTS[Deliverable Type],B114,PROJECTS[Priority],$D$112)</f>
        <v>6</v>
      </c>
      <c r="E114" s="74">
        <f>COUNTIFS(PROJECTS[Deliverable Type],B114,PROJECTS[Priority],$E$112)</f>
        <v>5</v>
      </c>
      <c r="F114" s="75">
        <f>COUNTIFS(PROJECTS[Deliverable Type],B114,PROJECTS[Priority],$F$112)</f>
        <v>2</v>
      </c>
      <c r="G114" s="62">
        <f>SUM(C114:F114)</f>
        <v>27</v>
      </c>
    </row>
    <row r="115" spans="2:8" ht="20" customHeight="1">
      <c r="B115" s="57" t="s">
        <v>68</v>
      </c>
      <c r="C115" s="72">
        <f>COUNTIFS(PROJECTS[Deliverable Type],B115,PROJECTS[Priority],$C$112)</f>
        <v>4</v>
      </c>
      <c r="D115" s="73">
        <f>COUNTIFS(PROJECTS[Deliverable Type],B115,PROJECTS[Priority],$D$112)</f>
        <v>7</v>
      </c>
      <c r="E115" s="74">
        <f>COUNTIFS(PROJECTS[Deliverable Type],B115,PROJECTS[Priority],$E$112)</f>
        <v>4</v>
      </c>
      <c r="F115" s="75">
        <f>COUNTIFS(PROJECTS[Deliverable Type],B115,PROJECTS[Priority],$F$112)</f>
        <v>7</v>
      </c>
      <c r="G115" s="62">
        <f>SUM(C115:F115)</f>
        <v>22</v>
      </c>
    </row>
    <row r="117" spans="2:8" ht="50" customHeight="1">
      <c r="B117" s="99" t="s">
        <v>1</v>
      </c>
      <c r="C117" s="99"/>
      <c r="D117" s="99"/>
      <c r="E117" s="99"/>
      <c r="F117" s="99"/>
      <c r="G117" s="99"/>
      <c r="H117" s="99"/>
    </row>
  </sheetData>
  <mergeCells count="17">
    <mergeCell ref="J5:K5"/>
    <mergeCell ref="J6:K6"/>
    <mergeCell ref="H5:I5"/>
    <mergeCell ref="H6:I6"/>
    <mergeCell ref="B5:G5"/>
    <mergeCell ref="B6:G6"/>
    <mergeCell ref="L9:N9"/>
    <mergeCell ref="L10:N10"/>
    <mergeCell ref="L11:N11"/>
    <mergeCell ref="F13:I13"/>
    <mergeCell ref="B117:H117"/>
    <mergeCell ref="B9:C9"/>
    <mergeCell ref="B10:C10"/>
    <mergeCell ref="B11:C11"/>
    <mergeCell ref="I9:K9"/>
    <mergeCell ref="I10:K10"/>
    <mergeCell ref="I11:K11"/>
  </mergeCells>
  <phoneticPr fontId="9" type="noConversion"/>
  <conditionalFormatting sqref="B18:B92 B98:B100">
    <cfRule type="containsText" dxfId="77" priority="30" stopIfTrue="1" operator="containsText" text="Bug">
      <formula>NOT(ISERROR(SEARCH("Bug",B18)))</formula>
    </cfRule>
    <cfRule type="containsText" dxfId="76" priority="31" stopIfTrue="1" operator="containsText" text="Story">
      <formula>NOT(ISERROR(SEARCH("Story",B18)))</formula>
    </cfRule>
    <cfRule type="containsText" dxfId="75" priority="32" stopIfTrue="1" operator="containsText" text="Task">
      <formula>NOT(ISERROR(SEARCH("Task",B18)))</formula>
    </cfRule>
  </conditionalFormatting>
  <conditionalFormatting sqref="B113:B115">
    <cfRule type="containsText" dxfId="74" priority="2" stopIfTrue="1" operator="containsText" text="Story">
      <formula>NOT(ISERROR(SEARCH("Story",B113)))</formula>
    </cfRule>
    <cfRule type="containsText" dxfId="73" priority="3" stopIfTrue="1" operator="containsText" text="Task">
      <formula>NOT(ISERROR(SEARCH("Task",B113)))</formula>
    </cfRule>
    <cfRule type="containsText" dxfId="72" priority="1" stopIfTrue="1" operator="containsText" text="Bug">
      <formula>NOT(ISERROR(SEARCH("Bug",B113)))</formula>
    </cfRule>
  </conditionalFormatting>
  <conditionalFormatting sqref="C112:F112">
    <cfRule type="containsText" dxfId="71" priority="4" operator="containsText" text="LOW">
      <formula>NOT(ISERROR(SEARCH("LOW",C112)))</formula>
    </cfRule>
    <cfRule type="containsText" dxfId="70" priority="5" stopIfTrue="1" operator="containsText" text="MEDIUM">
      <formula>NOT(ISERROR(SEARCH("MEDIUM",C112)))</formula>
    </cfRule>
    <cfRule type="containsText" dxfId="69" priority="6" stopIfTrue="1" operator="containsText" text="HIGH">
      <formula>NOT(ISERROR(SEARCH("HIGH",C112)))</formula>
    </cfRule>
    <cfRule type="containsText" dxfId="68" priority="7" operator="containsText" text="EXTREME">
      <formula>NOT(ISERROR(SEARCH("EXTREME",C112)))</formula>
    </cfRule>
  </conditionalFormatting>
  <conditionalFormatting sqref="E18:E92 F98:F101">
    <cfRule type="containsText" dxfId="67" priority="222" operator="containsText" text="EXTREME">
      <formula>NOT(ISERROR(SEARCH("EXTREME",E18)))</formula>
    </cfRule>
    <cfRule type="containsText" dxfId="66" priority="219" operator="containsText" text="LOW">
      <formula>NOT(ISERROR(SEARCH("LOW",E18)))</formula>
    </cfRule>
    <cfRule type="containsText" dxfId="65" priority="220" stopIfTrue="1" operator="containsText" text="MEDIUM">
      <formula>NOT(ISERROR(SEARCH("MEDIUM",E18)))</formula>
    </cfRule>
    <cfRule type="containsText" dxfId="64" priority="221" stopIfTrue="1" operator="containsText" text="HIGH">
      <formula>NOT(ISERROR(SEARCH("HIGH",E18)))</formula>
    </cfRule>
  </conditionalFormatting>
  <conditionalFormatting sqref="F18:F92 D98:D107">
    <cfRule type="containsText" dxfId="63" priority="176" operator="containsText" text="Proposed">
      <formula>NOT(ISERROR(SEARCH("Proposed",D18)))</formula>
    </cfRule>
    <cfRule type="containsText" dxfId="62" priority="226" operator="containsText" text="Paused">
      <formula>NOT(ISERROR(SEARCH("Paused",D18)))</formula>
    </cfRule>
    <cfRule type="containsText" dxfId="61" priority="227" operator="containsText" text="Overdue">
      <formula>NOT(ISERROR(SEARCH("Overdue",D18)))</formula>
    </cfRule>
    <cfRule type="containsText" dxfId="60" priority="137" operator="containsText" text="Review">
      <formula>NOT(ISERROR(SEARCH("Review",D18)))</formula>
    </cfRule>
    <cfRule type="containsText" dxfId="59" priority="183" operator="containsText" text="Finished">
      <formula>NOT(ISERROR(SEARCH("Finished",D18)))</formula>
    </cfRule>
    <cfRule type="containsText" dxfId="58" priority="182" operator="containsText" text="Ongoing">
      <formula>NOT(ISERROR(SEARCH("Ongoing",D18)))</formula>
    </cfRule>
    <cfRule type="containsText" dxfId="57" priority="228" stopIfTrue="1" operator="containsText" text="Terminated">
      <formula>NOT(ISERROR(SEARCH("Terminated",D18)))</formula>
    </cfRule>
    <cfRule type="containsText" dxfId="56" priority="181" operator="containsText" text="Not Started">
      <formula>NOT(ISERROR(SEARCH("Not Started",D18)))</formula>
    </cfRule>
    <cfRule type="containsText" dxfId="55" priority="180" stopIfTrue="1" operator="containsText" text="Unscheduled">
      <formula>NOT(ISERROR(SEARCH("Unscheduled",D18)))</formula>
    </cfRule>
    <cfRule type="containsText" dxfId="54" priority="177" stopIfTrue="1" operator="containsText" text="Approved">
      <formula>NOT(ISERROR(SEARCH("Approved",D18)))</formula>
    </cfRule>
  </conditionalFormatting>
  <conditionalFormatting sqref="I10 L10">
    <cfRule type="expression" dxfId="53" priority="233">
      <formula>$L$10&gt;$L$9</formula>
    </cfRule>
  </conditionalFormatting>
  <conditionalFormatting sqref="J18:J92">
    <cfRule type="colorScale" priority="35">
      <colorScale>
        <cfvo type="min"/>
        <cfvo type="percentile" val="50"/>
        <cfvo type="max"/>
        <color rgb="FFF8696B"/>
        <color rgb="FFFFEB84"/>
        <color rgb="FF63BE7B"/>
      </colorScale>
    </cfRule>
  </conditionalFormatting>
  <conditionalFormatting sqref="O18:O92">
    <cfRule type="dataBar" priority="232">
      <dataBar>
        <cfvo type="percent" val="0"/>
        <cfvo type="percent" val="100"/>
        <color rgb="FFB7D2FF"/>
      </dataBar>
      <extLst>
        <ext xmlns:x14="http://schemas.microsoft.com/office/spreadsheetml/2009/9/main" uri="{B025F937-C7B1-47D3-B67F-A62EFF666E3E}">
          <x14:id>{E0306729-0783-D244-B897-D32525FB47DD}</x14:id>
        </ext>
      </extLst>
    </cfRule>
  </conditionalFormatting>
  <conditionalFormatting sqref="O98:P102">
    <cfRule type="containsText" dxfId="52" priority="142" operator="containsText" text="Likely">
      <formula>NOT(ISERROR(SEARCH("Likely",O98)))</formula>
    </cfRule>
    <cfRule type="containsText" dxfId="51" priority="141" operator="containsText" text="Highly Likely">
      <formula>NOT(ISERROR(SEARCH("Highly Likely",O98)))</formula>
    </cfRule>
    <cfRule type="containsText" dxfId="50" priority="140" stopIfTrue="1" operator="containsText" text="Possible">
      <formula>NOT(ISERROR(SEARCH("Possible",O98)))</formula>
    </cfRule>
    <cfRule type="containsText" dxfId="49" priority="139" stopIfTrue="1" operator="containsText" text="Unlikely">
      <formula>NOT(ISERROR(SEARCH("Unlikely",O98)))</formula>
    </cfRule>
    <cfRule type="containsText" dxfId="48" priority="138" operator="containsText" text="Highly Unlikely">
      <formula>NOT(ISERROR(SEARCH("Highly Unlikely",O98)))</formula>
    </cfRule>
  </conditionalFormatting>
  <conditionalFormatting sqref="P18:P92">
    <cfRule type="containsText" dxfId="47" priority="166" operator="containsText" text="EXTREME">
      <formula>NOT(ISERROR(SEARCH("EXTREME",P18)))</formula>
    </cfRule>
    <cfRule type="containsText" dxfId="46" priority="165" stopIfTrue="1" operator="containsText" text="HIGH">
      <formula>NOT(ISERROR(SEARCH("HIGH",P18)))</formula>
    </cfRule>
    <cfRule type="containsText" dxfId="45" priority="164" stopIfTrue="1" operator="containsText" text="MEDIUM">
      <formula>NOT(ISERROR(SEARCH("MEDIUM",P18)))</formula>
    </cfRule>
    <cfRule type="containsText" dxfId="44" priority="163" operator="containsText" text="LOW">
      <formula>NOT(ISERROR(SEARCH("LOW",P18)))</formula>
    </cfRule>
    <cfRule type="containsText" dxfId="43" priority="161" operator="containsText" text="Likely">
      <formula>NOT(ISERROR(SEARCH("Likely",P18)))</formula>
    </cfRule>
    <cfRule type="containsText" dxfId="42" priority="158" stopIfTrue="1" operator="containsText" text="Possible">
      <formula>NOT(ISERROR(SEARCH("Possible",P18)))</formula>
    </cfRule>
    <cfRule type="containsText" dxfId="41" priority="157" stopIfTrue="1" operator="containsText" text="Unlikely">
      <formula>NOT(ISERROR(SEARCH("Unlikely",P18)))</formula>
    </cfRule>
    <cfRule type="containsText" dxfId="40" priority="156" operator="containsText" text="Highly Unlikely">
      <formula>NOT(ISERROR(SEARCH("Highly Unlikely",P18)))</formula>
    </cfRule>
    <cfRule type="containsText" dxfId="39" priority="160" operator="containsText" text="Highly Likely">
      <formula>NOT(ISERROR(SEARCH("Highly Likely",P18)))</formula>
    </cfRule>
  </conditionalFormatting>
  <dataValidations count="4">
    <dataValidation type="list" allowBlank="1" showInputMessage="1" showErrorMessage="1" sqref="F18:F92" xr:uid="{00000000-0002-0000-0000-000002000000}">
      <formula1>$D$98:$D$107</formula1>
    </dataValidation>
    <dataValidation type="list" allowBlank="1" showInputMessage="1" showErrorMessage="1" sqref="B18:B92" xr:uid="{68E88A8D-B707-4F44-850C-6174D0CB77C9}">
      <formula1>$B$98:$B$100</formula1>
    </dataValidation>
    <dataValidation type="list" allowBlank="1" showInputMessage="1" showErrorMessage="1" sqref="P18:P92" xr:uid="{F949D0D2-32D3-BF41-8364-63D0B3B1584A}">
      <formula1>$P$98:$P$102</formula1>
    </dataValidation>
    <dataValidation type="list" allowBlank="1" showInputMessage="1" showErrorMessage="1" sqref="E18:E92" xr:uid="{00000000-0002-0000-0000-000000000000}">
      <formula1>$F$98:$F$101</formula1>
    </dataValidation>
  </dataValidations>
  <hyperlinks>
    <hyperlink ref="B117:H117" r:id="rId1" display="CLICK HERE TO CREATE IN SMARTSHEET" xr:uid="{23F126B6-AC13-6A43-9BA3-604C7CB513A8}"/>
  </hyperlinks>
  <pageMargins left="0.4" right="0.4" top="0.4" bottom="0.4" header="0" footer="0"/>
  <pageSetup scale="90" fitToWidth="2" fitToHeight="0" orientation="landscape" verticalDpi="0"/>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E0306729-0783-D244-B897-D32525FB47DD}">
            <x14:dataBar minLength="0" maxLength="100" gradient="0" direction="leftToRight" axisPosition="none">
              <x14:cfvo type="percent">
                <xm:f>0</xm:f>
              </x14:cfvo>
              <x14:cfvo type="percent">
                <xm:f>100</xm:f>
              </x14:cfvo>
              <x14:negativeFillColor rgb="FFFFC000"/>
            </x14:dataBar>
          </x14:cfRule>
          <xm:sqref>O18:O92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B601D-AE2B-6345-951A-BEACD4D16B01}">
  <sheetPr>
    <tabColor rgb="FFFFC000"/>
    <pageSetUpPr fitToPage="1"/>
  </sheetPr>
  <dimension ref="A1:ID113"/>
  <sheetViews>
    <sheetView showGridLines="0" zoomScaleNormal="100" workbookViewId="0">
      <selection activeCell="B4" sqref="B4:G4"/>
    </sheetView>
  </sheetViews>
  <sheetFormatPr baseColWidth="10" defaultColWidth="8.83203125" defaultRowHeight="15"/>
  <cols>
    <col min="1" max="1" width="3.33203125" customWidth="1"/>
    <col min="2" max="2" width="12.83203125" customWidth="1"/>
    <col min="3" max="3" width="13.83203125" customWidth="1"/>
    <col min="4" max="4" width="15.83203125" customWidth="1"/>
    <col min="5" max="5" width="11.83203125" customWidth="1"/>
    <col min="6" max="6" width="13.83203125" customWidth="1"/>
    <col min="7" max="7" width="22.5" customWidth="1"/>
    <col min="8" max="10" width="14.33203125" customWidth="1"/>
    <col min="11" max="12" width="11.83203125" customWidth="1"/>
    <col min="13" max="13" width="8.83203125" customWidth="1"/>
    <col min="14" max="14" width="10.83203125" customWidth="1"/>
    <col min="15" max="15" width="20.83203125" customWidth="1"/>
    <col min="16" max="16" width="14.83203125" customWidth="1"/>
    <col min="17" max="19" width="15.83203125" customWidth="1"/>
    <col min="20" max="20" width="26.5" customWidth="1"/>
  </cols>
  <sheetData>
    <row r="1" spans="1:238" s="15" customFormat="1" ht="42" customHeight="1">
      <c r="A1" s="14"/>
      <c r="B1" s="56" t="s">
        <v>63</v>
      </c>
      <c r="C1"/>
      <c r="D1"/>
      <c r="E1"/>
      <c r="F1"/>
      <c r="G1"/>
      <c r="H1"/>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row>
    <row r="2" spans="1:238" ht="45" customHeight="1">
      <c r="A2" s="7"/>
      <c r="B2" s="13" t="s">
        <v>0</v>
      </c>
      <c r="C2" s="8"/>
      <c r="D2" s="9"/>
      <c r="E2" s="9"/>
      <c r="F2" s="9"/>
      <c r="G2" s="9"/>
      <c r="H2" s="10"/>
      <c r="I2" s="9"/>
      <c r="J2" s="9"/>
      <c r="K2" s="9"/>
      <c r="L2" s="9"/>
      <c r="M2" s="9"/>
      <c r="O2" s="14"/>
      <c r="Q2" s="10"/>
    </row>
    <row r="3" spans="1:238" s="16" customFormat="1" ht="25" customHeight="1">
      <c r="B3" s="89" t="s">
        <v>15</v>
      </c>
      <c r="C3" s="89"/>
      <c r="D3" s="89"/>
      <c r="E3" s="89"/>
      <c r="F3" s="89"/>
      <c r="G3" s="89"/>
      <c r="H3" s="84" t="s">
        <v>16</v>
      </c>
      <c r="I3" s="84"/>
      <c r="J3" s="84" t="s">
        <v>17</v>
      </c>
      <c r="K3" s="84"/>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row>
    <row r="4" spans="1:238" s="16" customFormat="1" ht="35" customHeight="1" thickBot="1">
      <c r="B4" s="90"/>
      <c r="C4" s="91"/>
      <c r="D4" s="91"/>
      <c r="E4" s="91"/>
      <c r="F4" s="91"/>
      <c r="G4" s="92"/>
      <c r="H4" s="87"/>
      <c r="I4" s="88"/>
      <c r="J4" s="85"/>
      <c r="K4" s="86"/>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row>
    <row r="6" spans="1:238" ht="50" customHeight="1">
      <c r="B6" s="52" t="s">
        <v>62</v>
      </c>
      <c r="I6" s="52" t="s">
        <v>14</v>
      </c>
      <c r="L6" s="22"/>
    </row>
    <row r="7" spans="1:238" ht="50" customHeight="1">
      <c r="B7" s="93" t="s">
        <v>71</v>
      </c>
      <c r="C7" s="93"/>
      <c r="D7" s="53">
        <f>COUNTIF(PROJECTS2[Deliverable Type],"*")</f>
        <v>0</v>
      </c>
      <c r="F7" s="68" t="s">
        <v>74</v>
      </c>
      <c r="G7" s="69">
        <f>COUNTIF(PROJECTS2[Deliverable Type],"Bug")</f>
        <v>0</v>
      </c>
      <c r="I7" s="96" t="s">
        <v>56</v>
      </c>
      <c r="J7" s="96"/>
      <c r="K7" s="96"/>
      <c r="L7" s="80">
        <f>SUM(PROJECTS2[Budget Planned])</f>
        <v>0</v>
      </c>
      <c r="M7" s="80"/>
      <c r="N7" s="80"/>
      <c r="P7" s="64"/>
    </row>
    <row r="8" spans="1:238" s="16" customFormat="1" ht="50" customHeight="1">
      <c r="B8" s="94" t="s">
        <v>54</v>
      </c>
      <c r="C8" s="94"/>
      <c r="D8" s="54" t="str">
        <f>IFERROR(E102/D7,"")</f>
        <v/>
      </c>
      <c r="E8"/>
      <c r="F8" s="66" t="s">
        <v>75</v>
      </c>
      <c r="G8" s="70">
        <f>COUNTIF(PROJECTS2[Deliverable Type],"Story")</f>
        <v>0</v>
      </c>
      <c r="I8" s="97" t="s">
        <v>57</v>
      </c>
      <c r="J8" s="97"/>
      <c r="K8" s="97"/>
      <c r="L8" s="81">
        <f>SUM(PROJECTS2[Budget Actual])</f>
        <v>0</v>
      </c>
      <c r="M8" s="81"/>
      <c r="N8" s="81"/>
      <c r="P8" s="65"/>
      <c r="Q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row>
    <row r="9" spans="1:238" s="16" customFormat="1" ht="50" customHeight="1">
      <c r="B9" s="95" t="s">
        <v>55</v>
      </c>
      <c r="C9" s="95"/>
      <c r="D9" s="55" t="str">
        <f>IFERROR(E101/D7,"")</f>
        <v/>
      </c>
      <c r="E9"/>
      <c r="F9" s="67" t="s">
        <v>76</v>
      </c>
      <c r="G9" s="71">
        <f>COUNTIF(PROJECTS2[Deliverable Type],"Task")</f>
        <v>0</v>
      </c>
      <c r="I9" s="98" t="s">
        <v>58</v>
      </c>
      <c r="J9" s="98"/>
      <c r="K9" s="98"/>
      <c r="L9" s="82" t="str">
        <f>IFERROR(L8/L7,"–")</f>
        <v>–</v>
      </c>
      <c r="M9" s="82"/>
      <c r="N9" s="82"/>
      <c r="P9" s="65"/>
      <c r="Q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row>
    <row r="10" spans="1:238" s="16" customFormat="1" ht="25" customHeight="1">
      <c r="H10" s="17"/>
      <c r="I10" s="17"/>
      <c r="J10" s="17"/>
      <c r="K10" s="17"/>
      <c r="L10" s="17"/>
      <c r="M10" s="17"/>
      <c r="N10" s="17"/>
      <c r="O10" s="14"/>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row>
    <row r="11" spans="1:238" ht="35" customHeight="1">
      <c r="B11" s="35" t="s">
        <v>77</v>
      </c>
      <c r="C11" s="35"/>
      <c r="D11" s="35"/>
      <c r="E11" s="35"/>
      <c r="F11" s="83" t="s">
        <v>70</v>
      </c>
      <c r="G11" s="83"/>
      <c r="H11" s="83"/>
      <c r="I11" s="83"/>
      <c r="J11" s="63"/>
      <c r="L11" s="35" t="s">
        <v>22</v>
      </c>
      <c r="M11" s="35"/>
      <c r="O11" s="35"/>
      <c r="P11" s="35" t="s">
        <v>34</v>
      </c>
    </row>
    <row r="12" spans="1:238" ht="350" customHeight="1">
      <c r="G12" s="3"/>
      <c r="H12" s="4"/>
      <c r="I12" s="4"/>
      <c r="J12" s="63"/>
      <c r="K12" s="63"/>
      <c r="L12" s="63"/>
      <c r="M12" s="4"/>
      <c r="N12" s="4"/>
      <c r="O12" s="14"/>
      <c r="P12" s="4"/>
      <c r="Q12" s="4"/>
    </row>
    <row r="13" spans="1:238" s="22" customFormat="1" ht="37" customHeight="1">
      <c r="B13" s="25"/>
      <c r="C13" s="23"/>
      <c r="D13" s="23"/>
      <c r="E13" s="23"/>
      <c r="F13" s="23"/>
      <c r="G13" s="23"/>
      <c r="H13" s="23"/>
    </row>
    <row r="14" spans="1:238" ht="40" customHeight="1">
      <c r="B14" s="26" t="s">
        <v>13</v>
      </c>
      <c r="C14" s="2"/>
      <c r="D14" s="2"/>
      <c r="E14" s="2"/>
      <c r="F14" s="2"/>
      <c r="G14" s="2"/>
      <c r="H14" s="2"/>
    </row>
    <row r="15" spans="1:238" s="1" customFormat="1" ht="54" customHeight="1">
      <c r="B15" s="29" t="s">
        <v>64</v>
      </c>
      <c r="C15" s="29" t="s">
        <v>69</v>
      </c>
      <c r="D15" s="29" t="s">
        <v>44</v>
      </c>
      <c r="E15" s="30" t="s">
        <v>4</v>
      </c>
      <c r="F15" s="30" t="s">
        <v>5</v>
      </c>
      <c r="G15" s="30" t="s">
        <v>45</v>
      </c>
      <c r="H15" s="31" t="s">
        <v>59</v>
      </c>
      <c r="I15" s="32" t="s">
        <v>60</v>
      </c>
      <c r="J15" s="33" t="s">
        <v>61</v>
      </c>
      <c r="K15" s="28" t="s">
        <v>42</v>
      </c>
      <c r="L15" s="28" t="s">
        <v>8</v>
      </c>
      <c r="M15" s="28" t="s">
        <v>43</v>
      </c>
      <c r="N15" s="28" t="s">
        <v>9</v>
      </c>
      <c r="O15" s="28" t="s">
        <v>78</v>
      </c>
      <c r="P15" s="30" t="s">
        <v>26</v>
      </c>
      <c r="Q15" s="30" t="s">
        <v>6</v>
      </c>
      <c r="R15" s="30" t="s">
        <v>40</v>
      </c>
      <c r="S15" s="30" t="s">
        <v>7</v>
      </c>
    </row>
    <row r="16" spans="1:238" s="1" customFormat="1" ht="25" customHeight="1">
      <c r="B16" s="19"/>
      <c r="C16" s="19"/>
      <c r="D16" s="19"/>
      <c r="E16" s="39"/>
      <c r="F16" s="19"/>
      <c r="G16" s="19"/>
      <c r="H16" s="50"/>
      <c r="I16" s="50"/>
      <c r="J16" s="51" t="str">
        <f>IF(PROJECTS2[[#This Row],[Budget Planned]]="","–",PROJECTS2[[#This Row],[Budget Planned]]-PROJECTS2[[#This Row],[Budget Actual]])</f>
        <v>–</v>
      </c>
      <c r="K16" s="20"/>
      <c r="L16" s="20"/>
      <c r="M16" s="48" t="str">
        <f>IF(PROJECTS2[[#This Row],[Expected Start Date]]=0,"",PROJECTS2[[#This Row],[Expected Date of Completion]]-PROJECTS2[[#This Row],[Expected Start Date]]+1)</f>
        <v/>
      </c>
      <c r="N16" s="18" t="str">
        <f ca="1">IF(PROJECTS2[[#This Row],[Expected Date of Completion]]="","–",(PROJECTS2[[#This Row],[Expected Date of Completion]]-TODAY()))</f>
        <v>–</v>
      </c>
      <c r="O16" s="21"/>
      <c r="P16" s="39"/>
      <c r="Q16" s="34"/>
      <c r="R16" s="34"/>
      <c r="S16" s="19"/>
    </row>
    <row r="17" spans="2:19" s="1" customFormat="1" ht="25" customHeight="1">
      <c r="B17" s="19"/>
      <c r="C17" s="19"/>
      <c r="D17" s="19"/>
      <c r="E17" s="39"/>
      <c r="F17" s="19"/>
      <c r="G17" s="19"/>
      <c r="H17" s="50"/>
      <c r="I17" s="50"/>
      <c r="J17" s="51" t="str">
        <f>IF(PROJECTS2[[#This Row],[Budget Planned]]="","–",PROJECTS2[[#This Row],[Budget Planned]]-PROJECTS2[[#This Row],[Budget Actual]])</f>
        <v>–</v>
      </c>
      <c r="K17" s="20"/>
      <c r="L17" s="20"/>
      <c r="M17" s="48" t="str">
        <f>IF(PROJECTS2[[#This Row],[Expected Start Date]]=0,"",PROJECTS2[[#This Row],[Expected Date of Completion]]-PROJECTS2[[#This Row],[Expected Start Date]]+1)</f>
        <v/>
      </c>
      <c r="N17" s="18" t="str">
        <f ca="1">IF(PROJECTS2[[#This Row],[Expected Date of Completion]]="","–",(PROJECTS2[[#This Row],[Expected Date of Completion]]-TODAY()))</f>
        <v>–</v>
      </c>
      <c r="O17" s="21"/>
      <c r="P17" s="39"/>
      <c r="Q17" s="34"/>
      <c r="R17" s="34"/>
      <c r="S17" s="19"/>
    </row>
    <row r="18" spans="2:19" s="1" customFormat="1" ht="25" customHeight="1">
      <c r="B18" s="19"/>
      <c r="C18" s="19"/>
      <c r="D18" s="19"/>
      <c r="E18" s="39"/>
      <c r="F18" s="19"/>
      <c r="G18" s="19"/>
      <c r="H18" s="50"/>
      <c r="I18" s="50"/>
      <c r="J18" s="51" t="str">
        <f>IF(PROJECTS2[[#This Row],[Budget Planned]]="","–",PROJECTS2[[#This Row],[Budget Planned]]-PROJECTS2[[#This Row],[Budget Actual]])</f>
        <v>–</v>
      </c>
      <c r="K18" s="20"/>
      <c r="L18" s="20"/>
      <c r="M18" s="48" t="str">
        <f>IF(PROJECTS2[[#This Row],[Expected Start Date]]=0,"",PROJECTS2[[#This Row],[Expected Date of Completion]]-PROJECTS2[[#This Row],[Expected Start Date]]+1)</f>
        <v/>
      </c>
      <c r="N18" s="18" t="str">
        <f ca="1">IF(PROJECTS2[[#This Row],[Expected Date of Completion]]="","–",(PROJECTS2[[#This Row],[Expected Date of Completion]]-TODAY()))</f>
        <v>–</v>
      </c>
      <c r="O18" s="21"/>
      <c r="P18" s="39"/>
      <c r="Q18" s="34"/>
      <c r="R18" s="34"/>
      <c r="S18" s="19"/>
    </row>
    <row r="19" spans="2:19" s="1" customFormat="1" ht="25" customHeight="1">
      <c r="B19" s="19"/>
      <c r="C19" s="19"/>
      <c r="D19" s="19"/>
      <c r="E19" s="39"/>
      <c r="F19" s="19"/>
      <c r="G19" s="19"/>
      <c r="H19" s="50"/>
      <c r="I19" s="50"/>
      <c r="J19" s="51" t="str">
        <f>IF(PROJECTS2[[#This Row],[Budget Planned]]="","–",PROJECTS2[[#This Row],[Budget Planned]]-PROJECTS2[[#This Row],[Budget Actual]])</f>
        <v>–</v>
      </c>
      <c r="K19" s="20"/>
      <c r="L19" s="20"/>
      <c r="M19" s="48" t="str">
        <f>IF(PROJECTS2[[#This Row],[Expected Start Date]]=0,"",PROJECTS2[[#This Row],[Expected Date of Completion]]-PROJECTS2[[#This Row],[Expected Start Date]]+1)</f>
        <v/>
      </c>
      <c r="N19" s="18" t="str">
        <f ca="1">IF(PROJECTS2[[#This Row],[Expected Date of Completion]]="","–",(PROJECTS2[[#This Row],[Expected Date of Completion]]-TODAY()))</f>
        <v>–</v>
      </c>
      <c r="O19" s="21"/>
      <c r="P19" s="39"/>
      <c r="Q19" s="34"/>
      <c r="R19" s="34"/>
      <c r="S19" s="19"/>
    </row>
    <row r="20" spans="2:19" s="1" customFormat="1" ht="25" customHeight="1">
      <c r="B20" s="19"/>
      <c r="C20" s="19"/>
      <c r="D20" s="19"/>
      <c r="E20" s="39"/>
      <c r="F20" s="19"/>
      <c r="G20" s="19"/>
      <c r="H20" s="50"/>
      <c r="I20" s="50"/>
      <c r="J20" s="51" t="str">
        <f>IF(PROJECTS2[[#This Row],[Budget Planned]]="","–",PROJECTS2[[#This Row],[Budget Planned]]-PROJECTS2[[#This Row],[Budget Actual]])</f>
        <v>–</v>
      </c>
      <c r="K20" s="20"/>
      <c r="L20" s="20"/>
      <c r="M20" s="48" t="str">
        <f>IF(PROJECTS2[[#This Row],[Expected Start Date]]=0,"",PROJECTS2[[#This Row],[Expected Date of Completion]]-PROJECTS2[[#This Row],[Expected Start Date]]+1)</f>
        <v/>
      </c>
      <c r="N20" s="18" t="str">
        <f ca="1">IF(PROJECTS2[[#This Row],[Expected Date of Completion]]="","–",(PROJECTS2[[#This Row],[Expected Date of Completion]]-TODAY()))</f>
        <v>–</v>
      </c>
      <c r="O20" s="21"/>
      <c r="P20" s="39"/>
      <c r="Q20" s="34"/>
      <c r="R20" s="34"/>
      <c r="S20" s="19"/>
    </row>
    <row r="21" spans="2:19" s="1" customFormat="1" ht="25" customHeight="1">
      <c r="B21" s="19"/>
      <c r="C21" s="19"/>
      <c r="D21" s="19"/>
      <c r="E21" s="39"/>
      <c r="F21" s="19"/>
      <c r="G21" s="19"/>
      <c r="H21" s="50"/>
      <c r="I21" s="50"/>
      <c r="J21" s="51" t="str">
        <f>IF(PROJECTS2[[#This Row],[Budget Planned]]="","–",PROJECTS2[[#This Row],[Budget Planned]]-PROJECTS2[[#This Row],[Budget Actual]])</f>
        <v>–</v>
      </c>
      <c r="K21" s="20"/>
      <c r="L21" s="20"/>
      <c r="M21" s="48" t="str">
        <f>IF(PROJECTS2[[#This Row],[Expected Start Date]]=0,"",PROJECTS2[[#This Row],[Expected Date of Completion]]-PROJECTS2[[#This Row],[Expected Start Date]]+1)</f>
        <v/>
      </c>
      <c r="N21" s="18" t="str">
        <f ca="1">IF(PROJECTS2[[#This Row],[Expected Date of Completion]]="","–",(PROJECTS2[[#This Row],[Expected Date of Completion]]-TODAY()))</f>
        <v>–</v>
      </c>
      <c r="O21" s="21"/>
      <c r="P21" s="39"/>
      <c r="Q21" s="34"/>
      <c r="R21" s="34"/>
      <c r="S21" s="19"/>
    </row>
    <row r="22" spans="2:19" s="1" customFormat="1" ht="25" customHeight="1">
      <c r="B22" s="19"/>
      <c r="C22" s="19"/>
      <c r="D22" s="19"/>
      <c r="E22" s="58"/>
      <c r="F22" s="19"/>
      <c r="G22" s="59"/>
      <c r="H22" s="50"/>
      <c r="I22" s="50"/>
      <c r="J22" s="51" t="str">
        <f>IF(PROJECTS2[[#This Row],[Budget Planned]]="","–",PROJECTS2[[#This Row],[Budget Planned]]-PROJECTS2[[#This Row],[Budget Actual]])</f>
        <v>–</v>
      </c>
      <c r="K22" s="20"/>
      <c r="L22" s="20"/>
      <c r="M22" s="48" t="str">
        <f>IF(PROJECTS2[[#This Row],[Expected Start Date]]=0,"",PROJECTS2[[#This Row],[Expected Date of Completion]]-PROJECTS2[[#This Row],[Expected Start Date]]+1)</f>
        <v/>
      </c>
      <c r="N22" s="18" t="str">
        <f ca="1">IF(PROJECTS2[[#This Row],[Expected Date of Completion]]="","–",(PROJECTS2[[#This Row],[Expected Date of Completion]]-TODAY()))</f>
        <v>–</v>
      </c>
      <c r="O22" s="21"/>
      <c r="P22" s="39"/>
      <c r="Q22" s="34"/>
      <c r="R22" s="34"/>
      <c r="S22" s="19"/>
    </row>
    <row r="23" spans="2:19" s="1" customFormat="1" ht="25" customHeight="1">
      <c r="B23" s="19"/>
      <c r="C23" s="19"/>
      <c r="D23" s="19"/>
      <c r="E23" s="58"/>
      <c r="F23" s="19"/>
      <c r="G23" s="59"/>
      <c r="H23" s="50"/>
      <c r="I23" s="50"/>
      <c r="J23" s="51" t="str">
        <f>IF(PROJECTS2[[#This Row],[Budget Planned]]="","–",PROJECTS2[[#This Row],[Budget Planned]]-PROJECTS2[[#This Row],[Budget Actual]])</f>
        <v>–</v>
      </c>
      <c r="K23" s="20"/>
      <c r="L23" s="20"/>
      <c r="M23" s="48" t="str">
        <f>IF(PROJECTS2[[#This Row],[Expected Start Date]]=0,"",PROJECTS2[[#This Row],[Expected Date of Completion]]-PROJECTS2[[#This Row],[Expected Start Date]]+1)</f>
        <v/>
      </c>
      <c r="N23" s="18" t="str">
        <f ca="1">IF(PROJECTS2[[#This Row],[Expected Date of Completion]]="","–",(PROJECTS2[[#This Row],[Expected Date of Completion]]-TODAY()))</f>
        <v>–</v>
      </c>
      <c r="O23" s="21"/>
      <c r="P23" s="39"/>
      <c r="Q23" s="34"/>
      <c r="R23" s="34"/>
      <c r="S23" s="19"/>
    </row>
    <row r="24" spans="2:19" s="1" customFormat="1" ht="25" customHeight="1">
      <c r="B24" s="19"/>
      <c r="C24" s="19"/>
      <c r="D24" s="19"/>
      <c r="E24" s="58"/>
      <c r="F24" s="19"/>
      <c r="G24" s="59"/>
      <c r="H24" s="50"/>
      <c r="I24" s="50"/>
      <c r="J24" s="51" t="str">
        <f>IF(PROJECTS2[[#This Row],[Budget Planned]]="","–",PROJECTS2[[#This Row],[Budget Planned]]-PROJECTS2[[#This Row],[Budget Actual]])</f>
        <v>–</v>
      </c>
      <c r="K24" s="20"/>
      <c r="L24" s="20"/>
      <c r="M24" s="48" t="str">
        <f>IF(PROJECTS2[[#This Row],[Expected Start Date]]=0,"",PROJECTS2[[#This Row],[Expected Date of Completion]]-PROJECTS2[[#This Row],[Expected Start Date]]+1)</f>
        <v/>
      </c>
      <c r="N24" s="18" t="str">
        <f ca="1">IF(PROJECTS2[[#This Row],[Expected Date of Completion]]="","–",(PROJECTS2[[#This Row],[Expected Date of Completion]]-TODAY()))</f>
        <v>–</v>
      </c>
      <c r="O24" s="21"/>
      <c r="P24" s="39"/>
      <c r="Q24" s="34"/>
      <c r="R24" s="34"/>
      <c r="S24" s="19"/>
    </row>
    <row r="25" spans="2:19" s="1" customFormat="1" ht="25" customHeight="1">
      <c r="B25" s="19"/>
      <c r="C25" s="19"/>
      <c r="D25" s="19"/>
      <c r="E25" s="58"/>
      <c r="F25" s="19"/>
      <c r="G25" s="59"/>
      <c r="H25" s="50"/>
      <c r="I25" s="50"/>
      <c r="J25" s="51" t="str">
        <f>IF(PROJECTS2[[#This Row],[Budget Planned]]="","–",PROJECTS2[[#This Row],[Budget Planned]]-PROJECTS2[[#This Row],[Budget Actual]])</f>
        <v>–</v>
      </c>
      <c r="K25" s="20"/>
      <c r="L25" s="20"/>
      <c r="M25" s="48" t="str">
        <f>IF(PROJECTS2[[#This Row],[Expected Start Date]]=0,"",PROJECTS2[[#This Row],[Expected Date of Completion]]-PROJECTS2[[#This Row],[Expected Start Date]]+1)</f>
        <v/>
      </c>
      <c r="N25" s="18" t="str">
        <f ca="1">IF(PROJECTS2[[#This Row],[Expected Date of Completion]]="","–",(PROJECTS2[[#This Row],[Expected Date of Completion]]-TODAY()))</f>
        <v>–</v>
      </c>
      <c r="O25" s="21"/>
      <c r="P25" s="39"/>
      <c r="Q25" s="34"/>
      <c r="R25" s="34"/>
      <c r="S25" s="19"/>
    </row>
    <row r="26" spans="2:19" s="1" customFormat="1" ht="25" customHeight="1">
      <c r="B26" s="19"/>
      <c r="C26" s="19"/>
      <c r="D26" s="19"/>
      <c r="E26" s="58"/>
      <c r="F26" s="19"/>
      <c r="G26" s="59"/>
      <c r="H26" s="50"/>
      <c r="I26" s="50"/>
      <c r="J26" s="51" t="str">
        <f>IF(PROJECTS2[[#This Row],[Budget Planned]]="","–",PROJECTS2[[#This Row],[Budget Planned]]-PROJECTS2[[#This Row],[Budget Actual]])</f>
        <v>–</v>
      </c>
      <c r="K26" s="20"/>
      <c r="L26" s="20"/>
      <c r="M26" s="48" t="str">
        <f>IF(PROJECTS2[[#This Row],[Expected Start Date]]=0,"",PROJECTS2[[#This Row],[Expected Date of Completion]]-PROJECTS2[[#This Row],[Expected Start Date]]+1)</f>
        <v/>
      </c>
      <c r="N26" s="18" t="str">
        <f ca="1">IF(PROJECTS2[[#This Row],[Expected Date of Completion]]="","–",(PROJECTS2[[#This Row],[Expected Date of Completion]]-TODAY()))</f>
        <v>–</v>
      </c>
      <c r="O26" s="21"/>
      <c r="P26" s="39"/>
      <c r="Q26" s="34"/>
      <c r="R26" s="34"/>
      <c r="S26" s="19"/>
    </row>
    <row r="27" spans="2:19" s="1" customFormat="1" ht="25" customHeight="1">
      <c r="B27" s="19"/>
      <c r="C27" s="19"/>
      <c r="D27" s="19"/>
      <c r="E27" s="58"/>
      <c r="F27" s="19"/>
      <c r="G27" s="59"/>
      <c r="H27" s="50"/>
      <c r="I27" s="50"/>
      <c r="J27" s="51" t="str">
        <f>IF(PROJECTS2[[#This Row],[Budget Planned]]="","–",PROJECTS2[[#This Row],[Budget Planned]]-PROJECTS2[[#This Row],[Budget Actual]])</f>
        <v>–</v>
      </c>
      <c r="K27" s="20"/>
      <c r="L27" s="20"/>
      <c r="M27" s="48" t="str">
        <f>IF(PROJECTS2[[#This Row],[Expected Start Date]]=0,"",PROJECTS2[[#This Row],[Expected Date of Completion]]-PROJECTS2[[#This Row],[Expected Start Date]]+1)</f>
        <v/>
      </c>
      <c r="N27" s="18" t="str">
        <f ca="1">IF(PROJECTS2[[#This Row],[Expected Date of Completion]]="","–",(PROJECTS2[[#This Row],[Expected Date of Completion]]-TODAY()))</f>
        <v>–</v>
      </c>
      <c r="O27" s="21"/>
      <c r="P27" s="39"/>
      <c r="Q27" s="34"/>
      <c r="R27" s="34"/>
      <c r="S27" s="19"/>
    </row>
    <row r="28" spans="2:19" s="1" customFormat="1" ht="25" customHeight="1">
      <c r="B28" s="19"/>
      <c r="C28" s="19"/>
      <c r="D28" s="19"/>
      <c r="E28" s="58"/>
      <c r="F28" s="19"/>
      <c r="G28" s="59"/>
      <c r="H28" s="50"/>
      <c r="I28" s="50"/>
      <c r="J28" s="51" t="str">
        <f>IF(PROJECTS2[[#This Row],[Budget Planned]]="","–",PROJECTS2[[#This Row],[Budget Planned]]-PROJECTS2[[#This Row],[Budget Actual]])</f>
        <v>–</v>
      </c>
      <c r="K28" s="20"/>
      <c r="L28" s="20"/>
      <c r="M28" s="48" t="str">
        <f>IF(PROJECTS2[[#This Row],[Expected Start Date]]=0,"",PROJECTS2[[#This Row],[Expected Date of Completion]]-PROJECTS2[[#This Row],[Expected Start Date]]+1)</f>
        <v/>
      </c>
      <c r="N28" s="18" t="str">
        <f ca="1">IF(PROJECTS2[[#This Row],[Expected Date of Completion]]="","–",(PROJECTS2[[#This Row],[Expected Date of Completion]]-TODAY()))</f>
        <v>–</v>
      </c>
      <c r="O28" s="21"/>
      <c r="P28" s="39"/>
      <c r="Q28" s="34"/>
      <c r="R28" s="34"/>
      <c r="S28" s="19"/>
    </row>
    <row r="29" spans="2:19" s="1" customFormat="1" ht="25" customHeight="1">
      <c r="B29" s="19"/>
      <c r="C29" s="19"/>
      <c r="D29" s="19"/>
      <c r="E29" s="58"/>
      <c r="F29" s="19"/>
      <c r="G29" s="59"/>
      <c r="H29" s="50"/>
      <c r="I29" s="50"/>
      <c r="J29" s="51" t="str">
        <f>IF(PROJECTS2[[#This Row],[Budget Planned]]="","–",PROJECTS2[[#This Row],[Budget Planned]]-PROJECTS2[[#This Row],[Budget Actual]])</f>
        <v>–</v>
      </c>
      <c r="K29" s="20"/>
      <c r="L29" s="20"/>
      <c r="M29" s="48" t="str">
        <f>IF(PROJECTS2[[#This Row],[Expected Start Date]]=0,"",PROJECTS2[[#This Row],[Expected Date of Completion]]-PROJECTS2[[#This Row],[Expected Start Date]]+1)</f>
        <v/>
      </c>
      <c r="N29" s="18" t="str">
        <f ca="1">IF(PROJECTS2[[#This Row],[Expected Date of Completion]]="","–",(PROJECTS2[[#This Row],[Expected Date of Completion]]-TODAY()))</f>
        <v>–</v>
      </c>
      <c r="O29" s="21"/>
      <c r="P29" s="39"/>
      <c r="Q29" s="34"/>
      <c r="R29" s="34"/>
      <c r="S29" s="19"/>
    </row>
    <row r="30" spans="2:19" s="1" customFormat="1" ht="25" customHeight="1">
      <c r="B30" s="19"/>
      <c r="C30" s="19"/>
      <c r="D30" s="19"/>
      <c r="E30" s="58"/>
      <c r="F30" s="19"/>
      <c r="G30" s="59"/>
      <c r="H30" s="50"/>
      <c r="I30" s="50"/>
      <c r="J30" s="51" t="str">
        <f>IF(PROJECTS2[[#This Row],[Budget Planned]]="","–",PROJECTS2[[#This Row],[Budget Planned]]-PROJECTS2[[#This Row],[Budget Actual]])</f>
        <v>–</v>
      </c>
      <c r="K30" s="20"/>
      <c r="L30" s="20"/>
      <c r="M30" s="48" t="str">
        <f>IF(PROJECTS2[[#This Row],[Expected Start Date]]=0,"",PROJECTS2[[#This Row],[Expected Date of Completion]]-PROJECTS2[[#This Row],[Expected Start Date]]+1)</f>
        <v/>
      </c>
      <c r="N30" s="18" t="str">
        <f ca="1">IF(PROJECTS2[[#This Row],[Expected Date of Completion]]="","–",(PROJECTS2[[#This Row],[Expected Date of Completion]]-TODAY()))</f>
        <v>–</v>
      </c>
      <c r="O30" s="21"/>
      <c r="P30" s="39"/>
      <c r="Q30" s="34"/>
      <c r="R30" s="34"/>
      <c r="S30" s="19"/>
    </row>
    <row r="31" spans="2:19" s="1" customFormat="1" ht="25" customHeight="1">
      <c r="B31" s="19"/>
      <c r="C31" s="19"/>
      <c r="D31" s="19"/>
      <c r="E31" s="58"/>
      <c r="F31" s="19"/>
      <c r="G31" s="59"/>
      <c r="H31" s="50"/>
      <c r="I31" s="50"/>
      <c r="J31" s="51" t="str">
        <f>IF(PROJECTS2[[#This Row],[Budget Planned]]="","–",PROJECTS2[[#This Row],[Budget Planned]]-PROJECTS2[[#This Row],[Budget Actual]])</f>
        <v>–</v>
      </c>
      <c r="K31" s="20"/>
      <c r="L31" s="20"/>
      <c r="M31" s="48" t="str">
        <f>IF(PROJECTS2[[#This Row],[Expected Start Date]]=0,"",PROJECTS2[[#This Row],[Expected Date of Completion]]-PROJECTS2[[#This Row],[Expected Start Date]]+1)</f>
        <v/>
      </c>
      <c r="N31" s="18" t="str">
        <f ca="1">IF(PROJECTS2[[#This Row],[Expected Date of Completion]]="","–",(PROJECTS2[[#This Row],[Expected Date of Completion]]-TODAY()))</f>
        <v>–</v>
      </c>
      <c r="O31" s="21"/>
      <c r="P31" s="39"/>
      <c r="Q31" s="34"/>
      <c r="R31" s="34"/>
      <c r="S31" s="19"/>
    </row>
    <row r="32" spans="2:19" s="1" customFormat="1" ht="25" customHeight="1">
      <c r="B32" s="19"/>
      <c r="C32" s="19"/>
      <c r="D32" s="19"/>
      <c r="E32" s="58"/>
      <c r="F32" s="19"/>
      <c r="G32" s="59"/>
      <c r="H32" s="50"/>
      <c r="I32" s="50"/>
      <c r="J32" s="51" t="str">
        <f>IF(PROJECTS2[[#This Row],[Budget Planned]]="","–",PROJECTS2[[#This Row],[Budget Planned]]-PROJECTS2[[#This Row],[Budget Actual]])</f>
        <v>–</v>
      </c>
      <c r="K32" s="20"/>
      <c r="L32" s="20"/>
      <c r="M32" s="48" t="str">
        <f>IF(PROJECTS2[[#This Row],[Expected Start Date]]=0,"",PROJECTS2[[#This Row],[Expected Date of Completion]]-PROJECTS2[[#This Row],[Expected Start Date]]+1)</f>
        <v/>
      </c>
      <c r="N32" s="18" t="str">
        <f ca="1">IF(PROJECTS2[[#This Row],[Expected Date of Completion]]="","–",(PROJECTS2[[#This Row],[Expected Date of Completion]]-TODAY()))</f>
        <v>–</v>
      </c>
      <c r="O32" s="21"/>
      <c r="P32" s="39"/>
      <c r="Q32" s="34"/>
      <c r="R32" s="34"/>
      <c r="S32" s="19"/>
    </row>
    <row r="33" spans="2:19" s="1" customFormat="1" ht="25" customHeight="1">
      <c r="B33" s="19"/>
      <c r="C33" s="19"/>
      <c r="D33" s="19"/>
      <c r="E33" s="58"/>
      <c r="F33" s="19"/>
      <c r="G33" s="59"/>
      <c r="H33" s="50"/>
      <c r="I33" s="50"/>
      <c r="J33" s="51" t="str">
        <f>IF(PROJECTS2[[#This Row],[Budget Planned]]="","–",PROJECTS2[[#This Row],[Budget Planned]]-PROJECTS2[[#This Row],[Budget Actual]])</f>
        <v>–</v>
      </c>
      <c r="K33" s="20"/>
      <c r="L33" s="20"/>
      <c r="M33" s="48" t="str">
        <f>IF(PROJECTS2[[#This Row],[Expected Start Date]]=0,"",PROJECTS2[[#This Row],[Expected Date of Completion]]-PROJECTS2[[#This Row],[Expected Start Date]]+1)</f>
        <v/>
      </c>
      <c r="N33" s="18" t="str">
        <f ca="1">IF(PROJECTS2[[#This Row],[Expected Date of Completion]]="","–",(PROJECTS2[[#This Row],[Expected Date of Completion]]-TODAY()))</f>
        <v>–</v>
      </c>
      <c r="O33" s="21"/>
      <c r="P33" s="39"/>
      <c r="Q33" s="34"/>
      <c r="R33" s="34"/>
      <c r="S33" s="19"/>
    </row>
    <row r="34" spans="2:19" s="1" customFormat="1" ht="25" customHeight="1">
      <c r="B34" s="19"/>
      <c r="C34" s="19"/>
      <c r="D34" s="19"/>
      <c r="E34" s="58"/>
      <c r="F34" s="19"/>
      <c r="G34" s="59"/>
      <c r="H34" s="50"/>
      <c r="I34" s="50"/>
      <c r="J34" s="51" t="str">
        <f>IF(PROJECTS2[[#This Row],[Budget Planned]]="","–",PROJECTS2[[#This Row],[Budget Planned]]-PROJECTS2[[#This Row],[Budget Actual]])</f>
        <v>–</v>
      </c>
      <c r="K34" s="20"/>
      <c r="L34" s="20"/>
      <c r="M34" s="48" t="str">
        <f>IF(PROJECTS2[[#This Row],[Expected Start Date]]=0,"",PROJECTS2[[#This Row],[Expected Date of Completion]]-PROJECTS2[[#This Row],[Expected Start Date]]+1)</f>
        <v/>
      </c>
      <c r="N34" s="18" t="str">
        <f ca="1">IF(PROJECTS2[[#This Row],[Expected Date of Completion]]="","–",(PROJECTS2[[#This Row],[Expected Date of Completion]]-TODAY()))</f>
        <v>–</v>
      </c>
      <c r="O34" s="21"/>
      <c r="P34" s="39"/>
      <c r="Q34" s="34"/>
      <c r="R34" s="34"/>
      <c r="S34" s="19"/>
    </row>
    <row r="35" spans="2:19" s="1" customFormat="1" ht="25" customHeight="1">
      <c r="B35" s="19"/>
      <c r="C35" s="19"/>
      <c r="D35" s="19"/>
      <c r="E35" s="58"/>
      <c r="F35" s="19"/>
      <c r="G35" s="59"/>
      <c r="H35" s="50"/>
      <c r="I35" s="50"/>
      <c r="J35" s="51" t="str">
        <f>IF(PROJECTS2[[#This Row],[Budget Planned]]="","–",PROJECTS2[[#This Row],[Budget Planned]]-PROJECTS2[[#This Row],[Budget Actual]])</f>
        <v>–</v>
      </c>
      <c r="K35" s="20"/>
      <c r="L35" s="20"/>
      <c r="M35" s="48" t="str">
        <f>IF(PROJECTS2[[#This Row],[Expected Start Date]]=0,"",PROJECTS2[[#This Row],[Expected Date of Completion]]-PROJECTS2[[#This Row],[Expected Start Date]]+1)</f>
        <v/>
      </c>
      <c r="N35" s="18" t="str">
        <f ca="1">IF(PROJECTS2[[#This Row],[Expected Date of Completion]]="","–",(PROJECTS2[[#This Row],[Expected Date of Completion]]-TODAY()))</f>
        <v>–</v>
      </c>
      <c r="O35" s="21"/>
      <c r="P35" s="39"/>
      <c r="Q35" s="34"/>
      <c r="R35" s="34"/>
      <c r="S35" s="19"/>
    </row>
    <row r="36" spans="2:19" s="1" customFormat="1" ht="25" customHeight="1">
      <c r="B36" s="19"/>
      <c r="C36" s="19"/>
      <c r="D36" s="19"/>
      <c r="E36" s="58"/>
      <c r="F36" s="19"/>
      <c r="G36" s="59"/>
      <c r="H36" s="50"/>
      <c r="I36" s="50"/>
      <c r="J36" s="51" t="str">
        <f>IF(PROJECTS2[[#This Row],[Budget Planned]]="","–",PROJECTS2[[#This Row],[Budget Planned]]-PROJECTS2[[#This Row],[Budget Actual]])</f>
        <v>–</v>
      </c>
      <c r="K36" s="20"/>
      <c r="L36" s="20"/>
      <c r="M36" s="48" t="str">
        <f>IF(PROJECTS2[[#This Row],[Expected Start Date]]=0,"",PROJECTS2[[#This Row],[Expected Date of Completion]]-PROJECTS2[[#This Row],[Expected Start Date]]+1)</f>
        <v/>
      </c>
      <c r="N36" s="18" t="str">
        <f ca="1">IF(PROJECTS2[[#This Row],[Expected Date of Completion]]="","–",(PROJECTS2[[#This Row],[Expected Date of Completion]]-TODAY()))</f>
        <v>–</v>
      </c>
      <c r="O36" s="21"/>
      <c r="P36" s="39"/>
      <c r="Q36" s="34"/>
      <c r="R36" s="34"/>
      <c r="S36" s="19"/>
    </row>
    <row r="37" spans="2:19" s="1" customFormat="1" ht="25" customHeight="1">
      <c r="B37" s="19"/>
      <c r="C37" s="19"/>
      <c r="D37" s="19"/>
      <c r="E37" s="58"/>
      <c r="F37" s="19"/>
      <c r="G37" s="59"/>
      <c r="H37" s="50"/>
      <c r="I37" s="50"/>
      <c r="J37" s="51" t="str">
        <f>IF(PROJECTS2[[#This Row],[Budget Planned]]="","–",PROJECTS2[[#This Row],[Budget Planned]]-PROJECTS2[[#This Row],[Budget Actual]])</f>
        <v>–</v>
      </c>
      <c r="K37" s="20"/>
      <c r="L37" s="20"/>
      <c r="M37" s="48" t="str">
        <f>IF(PROJECTS2[[#This Row],[Expected Start Date]]=0,"",PROJECTS2[[#This Row],[Expected Date of Completion]]-PROJECTS2[[#This Row],[Expected Start Date]]+1)</f>
        <v/>
      </c>
      <c r="N37" s="18" t="str">
        <f ca="1">IF(PROJECTS2[[#This Row],[Expected Date of Completion]]="","–",(PROJECTS2[[#This Row],[Expected Date of Completion]]-TODAY()))</f>
        <v>–</v>
      </c>
      <c r="O37" s="21"/>
      <c r="P37" s="39"/>
      <c r="Q37" s="34"/>
      <c r="R37" s="34"/>
      <c r="S37" s="19"/>
    </row>
    <row r="38" spans="2:19" s="1" customFormat="1" ht="25" customHeight="1">
      <c r="B38" s="19"/>
      <c r="C38" s="19"/>
      <c r="D38" s="19"/>
      <c r="E38" s="58"/>
      <c r="F38" s="19"/>
      <c r="G38" s="59"/>
      <c r="H38" s="50"/>
      <c r="I38" s="50"/>
      <c r="J38" s="51" t="str">
        <f>IF(PROJECTS2[[#This Row],[Budget Planned]]="","–",PROJECTS2[[#This Row],[Budget Planned]]-PROJECTS2[[#This Row],[Budget Actual]])</f>
        <v>–</v>
      </c>
      <c r="K38" s="20"/>
      <c r="L38" s="20"/>
      <c r="M38" s="48" t="str">
        <f>IF(PROJECTS2[[#This Row],[Expected Start Date]]=0,"",PROJECTS2[[#This Row],[Expected Date of Completion]]-PROJECTS2[[#This Row],[Expected Start Date]]+1)</f>
        <v/>
      </c>
      <c r="N38" s="18" t="str">
        <f ca="1">IF(PROJECTS2[[#This Row],[Expected Date of Completion]]="","–",(PROJECTS2[[#This Row],[Expected Date of Completion]]-TODAY()))</f>
        <v>–</v>
      </c>
      <c r="O38" s="21"/>
      <c r="P38" s="39"/>
      <c r="Q38" s="34"/>
      <c r="R38" s="34"/>
      <c r="S38" s="19"/>
    </row>
    <row r="39" spans="2:19" s="1" customFormat="1" ht="25" customHeight="1">
      <c r="B39" s="19"/>
      <c r="C39" s="19"/>
      <c r="D39" s="19"/>
      <c r="E39" s="58"/>
      <c r="F39" s="19"/>
      <c r="G39" s="59"/>
      <c r="H39" s="50"/>
      <c r="I39" s="50"/>
      <c r="J39" s="51" t="str">
        <f>IF(PROJECTS2[[#This Row],[Budget Planned]]="","–",PROJECTS2[[#This Row],[Budget Planned]]-PROJECTS2[[#This Row],[Budget Actual]])</f>
        <v>–</v>
      </c>
      <c r="K39" s="20"/>
      <c r="L39" s="20"/>
      <c r="M39" s="48" t="str">
        <f>IF(PROJECTS2[[#This Row],[Expected Start Date]]=0,"",PROJECTS2[[#This Row],[Expected Date of Completion]]-PROJECTS2[[#This Row],[Expected Start Date]]+1)</f>
        <v/>
      </c>
      <c r="N39" s="18" t="str">
        <f ca="1">IF(PROJECTS2[[#This Row],[Expected Date of Completion]]="","–",(PROJECTS2[[#This Row],[Expected Date of Completion]]-TODAY()))</f>
        <v>–</v>
      </c>
      <c r="O39" s="21"/>
      <c r="P39" s="39"/>
      <c r="Q39" s="34"/>
      <c r="R39" s="34"/>
      <c r="S39" s="19"/>
    </row>
    <row r="40" spans="2:19" s="1" customFormat="1" ht="25" customHeight="1">
      <c r="B40" s="19"/>
      <c r="C40" s="19"/>
      <c r="D40" s="19"/>
      <c r="E40" s="58"/>
      <c r="F40" s="19"/>
      <c r="G40" s="59"/>
      <c r="H40" s="50"/>
      <c r="I40" s="50"/>
      <c r="J40" s="51" t="str">
        <f>IF(PROJECTS2[[#This Row],[Budget Planned]]="","–",PROJECTS2[[#This Row],[Budget Planned]]-PROJECTS2[[#This Row],[Budget Actual]])</f>
        <v>–</v>
      </c>
      <c r="K40" s="20"/>
      <c r="L40" s="20"/>
      <c r="M40" s="48" t="str">
        <f>IF(PROJECTS2[[#This Row],[Expected Start Date]]=0,"",PROJECTS2[[#This Row],[Expected Date of Completion]]-PROJECTS2[[#This Row],[Expected Start Date]]+1)</f>
        <v/>
      </c>
      <c r="N40" s="18" t="str">
        <f ca="1">IF(PROJECTS2[[#This Row],[Expected Date of Completion]]="","–",(PROJECTS2[[#This Row],[Expected Date of Completion]]-TODAY()))</f>
        <v>–</v>
      </c>
      <c r="O40" s="21"/>
      <c r="P40" s="39"/>
      <c r="Q40" s="34"/>
      <c r="R40" s="34"/>
      <c r="S40" s="19"/>
    </row>
    <row r="41" spans="2:19" s="1" customFormat="1" ht="25" customHeight="1">
      <c r="B41" s="19"/>
      <c r="C41" s="19"/>
      <c r="D41" s="19"/>
      <c r="E41" s="58"/>
      <c r="F41" s="19"/>
      <c r="G41" s="59"/>
      <c r="H41" s="50"/>
      <c r="I41" s="50"/>
      <c r="J41" s="51" t="str">
        <f>IF(PROJECTS2[[#This Row],[Budget Planned]]="","–",PROJECTS2[[#This Row],[Budget Planned]]-PROJECTS2[[#This Row],[Budget Actual]])</f>
        <v>–</v>
      </c>
      <c r="K41" s="20"/>
      <c r="L41" s="20"/>
      <c r="M41" s="48" t="str">
        <f>IF(PROJECTS2[[#This Row],[Expected Start Date]]=0,"",PROJECTS2[[#This Row],[Expected Date of Completion]]-PROJECTS2[[#This Row],[Expected Start Date]]+1)</f>
        <v/>
      </c>
      <c r="N41" s="18" t="str">
        <f ca="1">IF(PROJECTS2[[#This Row],[Expected Date of Completion]]="","–",(PROJECTS2[[#This Row],[Expected Date of Completion]]-TODAY()))</f>
        <v>–</v>
      </c>
      <c r="O41" s="21"/>
      <c r="P41" s="39"/>
      <c r="Q41" s="34"/>
      <c r="R41" s="34"/>
      <c r="S41" s="19"/>
    </row>
    <row r="42" spans="2:19" s="1" customFormat="1" ht="25" customHeight="1">
      <c r="B42" s="19"/>
      <c r="C42" s="19"/>
      <c r="D42" s="19"/>
      <c r="E42" s="58"/>
      <c r="F42" s="19"/>
      <c r="G42" s="59"/>
      <c r="H42" s="50"/>
      <c r="I42" s="50"/>
      <c r="J42" s="51" t="str">
        <f>IF(PROJECTS2[[#This Row],[Budget Planned]]="","–",PROJECTS2[[#This Row],[Budget Planned]]-PROJECTS2[[#This Row],[Budget Actual]])</f>
        <v>–</v>
      </c>
      <c r="K42" s="20"/>
      <c r="L42" s="20"/>
      <c r="M42" s="48" t="str">
        <f>IF(PROJECTS2[[#This Row],[Expected Start Date]]=0,"",PROJECTS2[[#This Row],[Expected Date of Completion]]-PROJECTS2[[#This Row],[Expected Start Date]]+1)</f>
        <v/>
      </c>
      <c r="N42" s="18" t="str">
        <f ca="1">IF(PROJECTS2[[#This Row],[Expected Date of Completion]]="","–",(PROJECTS2[[#This Row],[Expected Date of Completion]]-TODAY()))</f>
        <v>–</v>
      </c>
      <c r="O42" s="21"/>
      <c r="P42" s="39"/>
      <c r="Q42" s="34"/>
      <c r="R42" s="34"/>
      <c r="S42" s="19"/>
    </row>
    <row r="43" spans="2:19" s="1" customFormat="1" ht="25" customHeight="1">
      <c r="B43" s="19"/>
      <c r="C43" s="19"/>
      <c r="D43" s="19"/>
      <c r="E43" s="58"/>
      <c r="F43" s="19"/>
      <c r="G43" s="59"/>
      <c r="H43" s="50"/>
      <c r="I43" s="50"/>
      <c r="J43" s="51" t="str">
        <f>IF(PROJECTS2[[#This Row],[Budget Planned]]="","–",PROJECTS2[[#This Row],[Budget Planned]]-PROJECTS2[[#This Row],[Budget Actual]])</f>
        <v>–</v>
      </c>
      <c r="K43" s="20"/>
      <c r="L43" s="20"/>
      <c r="M43" s="48" t="str">
        <f>IF(PROJECTS2[[#This Row],[Expected Start Date]]=0,"",PROJECTS2[[#This Row],[Expected Date of Completion]]-PROJECTS2[[#This Row],[Expected Start Date]]+1)</f>
        <v/>
      </c>
      <c r="N43" s="18" t="str">
        <f ca="1">IF(PROJECTS2[[#This Row],[Expected Date of Completion]]="","–",(PROJECTS2[[#This Row],[Expected Date of Completion]]-TODAY()))</f>
        <v>–</v>
      </c>
      <c r="O43" s="21"/>
      <c r="P43" s="39"/>
      <c r="Q43" s="34"/>
      <c r="R43" s="34"/>
      <c r="S43" s="19"/>
    </row>
    <row r="44" spans="2:19" s="1" customFormat="1" ht="25" customHeight="1">
      <c r="B44" s="19"/>
      <c r="C44" s="19"/>
      <c r="D44" s="19"/>
      <c r="E44" s="58"/>
      <c r="F44" s="19"/>
      <c r="G44" s="59"/>
      <c r="H44" s="50"/>
      <c r="I44" s="50"/>
      <c r="J44" s="51" t="str">
        <f>IF(PROJECTS2[[#This Row],[Budget Planned]]="","–",PROJECTS2[[#This Row],[Budget Planned]]-PROJECTS2[[#This Row],[Budget Actual]])</f>
        <v>–</v>
      </c>
      <c r="K44" s="20"/>
      <c r="L44" s="20"/>
      <c r="M44" s="48" t="str">
        <f>IF(PROJECTS2[[#This Row],[Expected Start Date]]=0,"",PROJECTS2[[#This Row],[Expected Date of Completion]]-PROJECTS2[[#This Row],[Expected Start Date]]+1)</f>
        <v/>
      </c>
      <c r="N44" s="18" t="str">
        <f ca="1">IF(PROJECTS2[[#This Row],[Expected Date of Completion]]="","–",(PROJECTS2[[#This Row],[Expected Date of Completion]]-TODAY()))</f>
        <v>–</v>
      </c>
      <c r="O44" s="21"/>
      <c r="P44" s="39"/>
      <c r="Q44" s="34"/>
      <c r="R44" s="34"/>
      <c r="S44" s="19"/>
    </row>
    <row r="45" spans="2:19" s="1" customFormat="1" ht="25" customHeight="1">
      <c r="B45" s="19"/>
      <c r="C45" s="19"/>
      <c r="D45" s="19"/>
      <c r="E45" s="39"/>
      <c r="F45" s="19"/>
      <c r="G45" s="19"/>
      <c r="H45" s="50"/>
      <c r="I45" s="50"/>
      <c r="J45" s="51" t="str">
        <f>IF(PROJECTS2[[#This Row],[Budget Planned]]="","–",PROJECTS2[[#This Row],[Budget Planned]]-PROJECTS2[[#This Row],[Budget Actual]])</f>
        <v>–</v>
      </c>
      <c r="K45" s="20"/>
      <c r="L45" s="20"/>
      <c r="M45" s="48" t="str">
        <f>IF(PROJECTS2[[#This Row],[Expected Start Date]]=0,"",PROJECTS2[[#This Row],[Expected Date of Completion]]-PROJECTS2[[#This Row],[Expected Start Date]]+1)</f>
        <v/>
      </c>
      <c r="N45" s="18" t="str">
        <f ca="1">IF(PROJECTS2[[#This Row],[Expected Date of Completion]]="","–",(PROJECTS2[[#This Row],[Expected Date of Completion]]-TODAY()))</f>
        <v>–</v>
      </c>
      <c r="O45" s="21"/>
      <c r="P45" s="39"/>
      <c r="Q45" s="34"/>
      <c r="R45" s="34"/>
      <c r="S45" s="19"/>
    </row>
    <row r="46" spans="2:19" s="1" customFormat="1" ht="25" customHeight="1">
      <c r="B46" s="19"/>
      <c r="C46" s="19"/>
      <c r="D46" s="19"/>
      <c r="E46" s="39"/>
      <c r="F46" s="19"/>
      <c r="G46" s="19"/>
      <c r="H46" s="50"/>
      <c r="I46" s="50"/>
      <c r="J46" s="51" t="str">
        <f>IF(PROJECTS2[[#This Row],[Budget Planned]]="","–",PROJECTS2[[#This Row],[Budget Planned]]-PROJECTS2[[#This Row],[Budget Actual]])</f>
        <v>–</v>
      </c>
      <c r="K46" s="20"/>
      <c r="L46" s="20"/>
      <c r="M46" s="48" t="str">
        <f>IF(PROJECTS2[[#This Row],[Expected Start Date]]=0,"",PROJECTS2[[#This Row],[Expected Date of Completion]]-PROJECTS2[[#This Row],[Expected Start Date]]+1)</f>
        <v/>
      </c>
      <c r="N46" s="18" t="str">
        <f ca="1">IF(PROJECTS2[[#This Row],[Expected Date of Completion]]="","–",(PROJECTS2[[#This Row],[Expected Date of Completion]]-TODAY()))</f>
        <v>–</v>
      </c>
      <c r="O46" s="21"/>
      <c r="P46" s="39"/>
      <c r="Q46" s="34"/>
      <c r="R46" s="34"/>
      <c r="S46" s="19"/>
    </row>
    <row r="47" spans="2:19" s="1" customFormat="1" ht="25" customHeight="1">
      <c r="B47" s="19"/>
      <c r="C47" s="19"/>
      <c r="D47" s="19"/>
      <c r="E47" s="39"/>
      <c r="F47" s="19"/>
      <c r="G47" s="19"/>
      <c r="H47" s="50"/>
      <c r="I47" s="50"/>
      <c r="J47" s="51" t="str">
        <f>IF(PROJECTS2[[#This Row],[Budget Planned]]="","–",PROJECTS2[[#This Row],[Budget Planned]]-PROJECTS2[[#This Row],[Budget Actual]])</f>
        <v>–</v>
      </c>
      <c r="K47" s="20"/>
      <c r="L47" s="20"/>
      <c r="M47" s="48" t="str">
        <f>IF(PROJECTS2[[#This Row],[Expected Start Date]]=0,"",PROJECTS2[[#This Row],[Expected Date of Completion]]-PROJECTS2[[#This Row],[Expected Start Date]]+1)</f>
        <v/>
      </c>
      <c r="N47" s="18" t="str">
        <f ca="1">IF(PROJECTS2[[#This Row],[Expected Date of Completion]]="","–",(PROJECTS2[[#This Row],[Expected Date of Completion]]-TODAY()))</f>
        <v>–</v>
      </c>
      <c r="O47" s="21"/>
      <c r="P47" s="39"/>
      <c r="Q47" s="34"/>
      <c r="R47" s="34"/>
      <c r="S47" s="19"/>
    </row>
    <row r="48" spans="2:19" s="1" customFormat="1" ht="25" customHeight="1">
      <c r="B48" s="19"/>
      <c r="C48" s="19"/>
      <c r="D48" s="19"/>
      <c r="E48" s="39"/>
      <c r="F48" s="19"/>
      <c r="G48" s="19"/>
      <c r="H48" s="50"/>
      <c r="I48" s="50"/>
      <c r="J48" s="51" t="str">
        <f>IF(PROJECTS2[[#This Row],[Budget Planned]]="","–",PROJECTS2[[#This Row],[Budget Planned]]-PROJECTS2[[#This Row],[Budget Actual]])</f>
        <v>–</v>
      </c>
      <c r="K48" s="20"/>
      <c r="L48" s="20"/>
      <c r="M48" s="48" t="str">
        <f>IF(PROJECTS2[[#This Row],[Expected Start Date]]=0,"",PROJECTS2[[#This Row],[Expected Date of Completion]]-PROJECTS2[[#This Row],[Expected Start Date]]+1)</f>
        <v/>
      </c>
      <c r="N48" s="18" t="str">
        <f ca="1">IF(PROJECTS2[[#This Row],[Expected Date of Completion]]="","–",(PROJECTS2[[#This Row],[Expected Date of Completion]]-TODAY()))</f>
        <v>–</v>
      </c>
      <c r="O48" s="21"/>
      <c r="P48" s="39"/>
      <c r="Q48" s="34"/>
      <c r="R48" s="34"/>
      <c r="S48" s="19"/>
    </row>
    <row r="49" spans="2:19" s="1" customFormat="1" ht="25" customHeight="1">
      <c r="B49" s="19"/>
      <c r="C49" s="19"/>
      <c r="D49" s="19"/>
      <c r="E49" s="39"/>
      <c r="F49" s="19"/>
      <c r="G49" s="19"/>
      <c r="H49" s="50"/>
      <c r="I49" s="50"/>
      <c r="J49" s="51" t="str">
        <f>IF(PROJECTS2[[#This Row],[Budget Planned]]="","–",PROJECTS2[[#This Row],[Budget Planned]]-PROJECTS2[[#This Row],[Budget Actual]])</f>
        <v>–</v>
      </c>
      <c r="K49" s="20"/>
      <c r="L49" s="20"/>
      <c r="M49" s="48" t="str">
        <f>IF(PROJECTS2[[#This Row],[Expected Start Date]]=0,"",PROJECTS2[[#This Row],[Expected Date of Completion]]-PROJECTS2[[#This Row],[Expected Start Date]]+1)</f>
        <v/>
      </c>
      <c r="N49" s="18" t="str">
        <f ca="1">IF(PROJECTS2[[#This Row],[Expected Date of Completion]]="","–",(PROJECTS2[[#This Row],[Expected Date of Completion]]-TODAY()))</f>
        <v>–</v>
      </c>
      <c r="O49" s="21"/>
      <c r="P49" s="39"/>
      <c r="Q49" s="34"/>
      <c r="R49" s="34"/>
      <c r="S49" s="19"/>
    </row>
    <row r="50" spans="2:19" s="1" customFormat="1" ht="25" customHeight="1">
      <c r="B50" s="19"/>
      <c r="C50" s="19"/>
      <c r="D50" s="19"/>
      <c r="E50" s="39"/>
      <c r="F50" s="19"/>
      <c r="G50" s="19"/>
      <c r="H50" s="50"/>
      <c r="I50" s="50"/>
      <c r="J50" s="51" t="str">
        <f>IF(PROJECTS2[[#This Row],[Budget Planned]]="","–",PROJECTS2[[#This Row],[Budget Planned]]-PROJECTS2[[#This Row],[Budget Actual]])</f>
        <v>–</v>
      </c>
      <c r="K50" s="20"/>
      <c r="L50" s="20"/>
      <c r="M50" s="48" t="str">
        <f>IF(PROJECTS2[[#This Row],[Expected Start Date]]=0,"",PROJECTS2[[#This Row],[Expected Date of Completion]]-PROJECTS2[[#This Row],[Expected Start Date]]+1)</f>
        <v/>
      </c>
      <c r="N50" s="18" t="str">
        <f ca="1">IF(PROJECTS2[[#This Row],[Expected Date of Completion]]="","–",(PROJECTS2[[#This Row],[Expected Date of Completion]]-TODAY()))</f>
        <v>–</v>
      </c>
      <c r="O50" s="21"/>
      <c r="P50" s="39"/>
      <c r="Q50" s="34"/>
      <c r="R50" s="34"/>
      <c r="S50" s="19"/>
    </row>
    <row r="51" spans="2:19" s="1" customFormat="1" ht="25" customHeight="1">
      <c r="B51" s="19"/>
      <c r="C51" s="19"/>
      <c r="D51" s="19"/>
      <c r="E51" s="58"/>
      <c r="F51" s="19"/>
      <c r="G51" s="59"/>
      <c r="H51" s="50"/>
      <c r="I51" s="50"/>
      <c r="J51" s="51" t="str">
        <f>IF(PROJECTS2[[#This Row],[Budget Planned]]="","–",PROJECTS2[[#This Row],[Budget Planned]]-PROJECTS2[[#This Row],[Budget Actual]])</f>
        <v>–</v>
      </c>
      <c r="K51" s="20"/>
      <c r="L51" s="20"/>
      <c r="M51" s="48" t="str">
        <f>IF(PROJECTS2[[#This Row],[Expected Start Date]]=0,"",PROJECTS2[[#This Row],[Expected Date of Completion]]-PROJECTS2[[#This Row],[Expected Start Date]]+1)</f>
        <v/>
      </c>
      <c r="N51" s="18" t="str">
        <f ca="1">IF(PROJECTS2[[#This Row],[Expected Date of Completion]]="","–",(PROJECTS2[[#This Row],[Expected Date of Completion]]-TODAY()))</f>
        <v>–</v>
      </c>
      <c r="O51" s="21"/>
      <c r="P51" s="39"/>
      <c r="Q51" s="34"/>
      <c r="R51" s="34"/>
      <c r="S51" s="19"/>
    </row>
    <row r="52" spans="2:19" s="1" customFormat="1" ht="25" customHeight="1">
      <c r="B52" s="19"/>
      <c r="C52" s="19"/>
      <c r="D52" s="19"/>
      <c r="E52" s="58"/>
      <c r="F52" s="19"/>
      <c r="G52" s="59"/>
      <c r="H52" s="50"/>
      <c r="I52" s="50"/>
      <c r="J52" s="51" t="str">
        <f>IF(PROJECTS2[[#This Row],[Budget Planned]]="","–",PROJECTS2[[#This Row],[Budget Planned]]-PROJECTS2[[#This Row],[Budget Actual]])</f>
        <v>–</v>
      </c>
      <c r="K52" s="20"/>
      <c r="L52" s="20"/>
      <c r="M52" s="48" t="str">
        <f>IF(PROJECTS2[[#This Row],[Expected Start Date]]=0,"",PROJECTS2[[#This Row],[Expected Date of Completion]]-PROJECTS2[[#This Row],[Expected Start Date]]+1)</f>
        <v/>
      </c>
      <c r="N52" s="18" t="str">
        <f ca="1">IF(PROJECTS2[[#This Row],[Expected Date of Completion]]="","–",(PROJECTS2[[#This Row],[Expected Date of Completion]]-TODAY()))</f>
        <v>–</v>
      </c>
      <c r="O52" s="21"/>
      <c r="P52" s="39"/>
      <c r="Q52" s="34"/>
      <c r="R52" s="34"/>
      <c r="S52" s="19"/>
    </row>
    <row r="53" spans="2:19" s="1" customFormat="1" ht="25" customHeight="1">
      <c r="B53" s="19"/>
      <c r="C53" s="19"/>
      <c r="D53" s="19"/>
      <c r="E53" s="58"/>
      <c r="F53" s="19"/>
      <c r="G53" s="59"/>
      <c r="H53" s="50"/>
      <c r="I53" s="50"/>
      <c r="J53" s="51" t="str">
        <f>IF(PROJECTS2[[#This Row],[Budget Planned]]="","–",PROJECTS2[[#This Row],[Budget Planned]]-PROJECTS2[[#This Row],[Budget Actual]])</f>
        <v>–</v>
      </c>
      <c r="K53" s="20"/>
      <c r="L53" s="20"/>
      <c r="M53" s="48" t="str">
        <f>IF(PROJECTS2[[#This Row],[Expected Start Date]]=0,"",PROJECTS2[[#This Row],[Expected Date of Completion]]-PROJECTS2[[#This Row],[Expected Start Date]]+1)</f>
        <v/>
      </c>
      <c r="N53" s="18" t="str">
        <f ca="1">IF(PROJECTS2[[#This Row],[Expected Date of Completion]]="","–",(PROJECTS2[[#This Row],[Expected Date of Completion]]-TODAY()))</f>
        <v>–</v>
      </c>
      <c r="O53" s="21"/>
      <c r="P53" s="39"/>
      <c r="Q53" s="34"/>
      <c r="R53" s="34"/>
      <c r="S53" s="19"/>
    </row>
    <row r="54" spans="2:19" s="1" customFormat="1" ht="25" customHeight="1">
      <c r="B54" s="19"/>
      <c r="C54" s="19"/>
      <c r="D54" s="19"/>
      <c r="E54" s="58"/>
      <c r="F54" s="19"/>
      <c r="G54" s="59"/>
      <c r="H54" s="50"/>
      <c r="I54" s="50"/>
      <c r="J54" s="51" t="str">
        <f>IF(PROJECTS2[[#This Row],[Budget Planned]]="","–",PROJECTS2[[#This Row],[Budget Planned]]-PROJECTS2[[#This Row],[Budget Actual]])</f>
        <v>–</v>
      </c>
      <c r="K54" s="20"/>
      <c r="L54" s="20"/>
      <c r="M54" s="48" t="str">
        <f>IF(PROJECTS2[[#This Row],[Expected Start Date]]=0,"",PROJECTS2[[#This Row],[Expected Date of Completion]]-PROJECTS2[[#This Row],[Expected Start Date]]+1)</f>
        <v/>
      </c>
      <c r="N54" s="18" t="str">
        <f ca="1">IF(PROJECTS2[[#This Row],[Expected Date of Completion]]="","–",(PROJECTS2[[#This Row],[Expected Date of Completion]]-TODAY()))</f>
        <v>–</v>
      </c>
      <c r="O54" s="21"/>
      <c r="P54" s="39"/>
      <c r="Q54" s="34"/>
      <c r="R54" s="34"/>
      <c r="S54" s="19"/>
    </row>
    <row r="55" spans="2:19" s="1" customFormat="1" ht="25" customHeight="1">
      <c r="B55" s="19"/>
      <c r="C55" s="19"/>
      <c r="D55" s="19"/>
      <c r="E55" s="58"/>
      <c r="F55" s="19"/>
      <c r="G55" s="59"/>
      <c r="H55" s="50"/>
      <c r="I55" s="50"/>
      <c r="J55" s="51" t="str">
        <f>IF(PROJECTS2[[#This Row],[Budget Planned]]="","–",PROJECTS2[[#This Row],[Budget Planned]]-PROJECTS2[[#This Row],[Budget Actual]])</f>
        <v>–</v>
      </c>
      <c r="K55" s="20"/>
      <c r="L55" s="20"/>
      <c r="M55" s="48" t="str">
        <f>IF(PROJECTS2[[#This Row],[Expected Start Date]]=0,"",PROJECTS2[[#This Row],[Expected Date of Completion]]-PROJECTS2[[#This Row],[Expected Start Date]]+1)</f>
        <v/>
      </c>
      <c r="N55" s="18" t="str">
        <f ca="1">IF(PROJECTS2[[#This Row],[Expected Date of Completion]]="","–",(PROJECTS2[[#This Row],[Expected Date of Completion]]-TODAY()))</f>
        <v>–</v>
      </c>
      <c r="O55" s="21"/>
      <c r="P55" s="39"/>
      <c r="Q55" s="34"/>
      <c r="R55" s="34"/>
      <c r="S55" s="19"/>
    </row>
    <row r="56" spans="2:19" s="1" customFormat="1" ht="25" customHeight="1">
      <c r="B56" s="19"/>
      <c r="C56" s="19"/>
      <c r="D56" s="19"/>
      <c r="E56" s="58"/>
      <c r="F56" s="19"/>
      <c r="G56" s="59"/>
      <c r="H56" s="50"/>
      <c r="I56" s="50"/>
      <c r="J56" s="51" t="str">
        <f>IF(PROJECTS2[[#This Row],[Budget Planned]]="","–",PROJECTS2[[#This Row],[Budget Planned]]-PROJECTS2[[#This Row],[Budget Actual]])</f>
        <v>–</v>
      </c>
      <c r="K56" s="20"/>
      <c r="L56" s="20"/>
      <c r="M56" s="48" t="str">
        <f>IF(PROJECTS2[[#This Row],[Expected Start Date]]=0,"",PROJECTS2[[#This Row],[Expected Date of Completion]]-PROJECTS2[[#This Row],[Expected Start Date]]+1)</f>
        <v/>
      </c>
      <c r="N56" s="18" t="str">
        <f ca="1">IF(PROJECTS2[[#This Row],[Expected Date of Completion]]="","–",(PROJECTS2[[#This Row],[Expected Date of Completion]]-TODAY()))</f>
        <v>–</v>
      </c>
      <c r="O56" s="21"/>
      <c r="P56" s="39"/>
      <c r="Q56" s="34"/>
      <c r="R56" s="34"/>
      <c r="S56" s="19"/>
    </row>
    <row r="57" spans="2:19" s="1" customFormat="1" ht="25" customHeight="1">
      <c r="B57" s="19"/>
      <c r="C57" s="19"/>
      <c r="D57" s="19"/>
      <c r="E57" s="58"/>
      <c r="F57" s="19"/>
      <c r="G57" s="59"/>
      <c r="H57" s="50"/>
      <c r="I57" s="50"/>
      <c r="J57" s="51" t="str">
        <f>IF(PROJECTS2[[#This Row],[Budget Planned]]="","–",PROJECTS2[[#This Row],[Budget Planned]]-PROJECTS2[[#This Row],[Budget Actual]])</f>
        <v>–</v>
      </c>
      <c r="K57" s="20"/>
      <c r="L57" s="20"/>
      <c r="M57" s="48" t="str">
        <f>IF(PROJECTS2[[#This Row],[Expected Start Date]]=0,"",PROJECTS2[[#This Row],[Expected Date of Completion]]-PROJECTS2[[#This Row],[Expected Start Date]]+1)</f>
        <v/>
      </c>
      <c r="N57" s="18" t="str">
        <f ca="1">IF(PROJECTS2[[#This Row],[Expected Date of Completion]]="","–",(PROJECTS2[[#This Row],[Expected Date of Completion]]-TODAY()))</f>
        <v>–</v>
      </c>
      <c r="O57" s="21"/>
      <c r="P57" s="39"/>
      <c r="Q57" s="34"/>
      <c r="R57" s="34"/>
      <c r="S57" s="19"/>
    </row>
    <row r="58" spans="2:19" s="1" customFormat="1" ht="25" customHeight="1">
      <c r="B58" s="19"/>
      <c r="C58" s="19"/>
      <c r="D58" s="19"/>
      <c r="E58" s="58"/>
      <c r="F58" s="19"/>
      <c r="G58" s="59"/>
      <c r="H58" s="50"/>
      <c r="I58" s="50"/>
      <c r="J58" s="51" t="str">
        <f>IF(PROJECTS2[[#This Row],[Budget Planned]]="","–",PROJECTS2[[#This Row],[Budget Planned]]-PROJECTS2[[#This Row],[Budget Actual]])</f>
        <v>–</v>
      </c>
      <c r="K58" s="20"/>
      <c r="L58" s="20"/>
      <c r="M58" s="48" t="str">
        <f>IF(PROJECTS2[[#This Row],[Expected Start Date]]=0,"",PROJECTS2[[#This Row],[Expected Date of Completion]]-PROJECTS2[[#This Row],[Expected Start Date]]+1)</f>
        <v/>
      </c>
      <c r="N58" s="18" t="str">
        <f ca="1">IF(PROJECTS2[[#This Row],[Expected Date of Completion]]="","–",(PROJECTS2[[#This Row],[Expected Date of Completion]]-TODAY()))</f>
        <v>–</v>
      </c>
      <c r="O58" s="21"/>
      <c r="P58" s="39"/>
      <c r="Q58" s="34"/>
      <c r="R58" s="34"/>
      <c r="S58" s="19"/>
    </row>
    <row r="59" spans="2:19" s="1" customFormat="1" ht="25" customHeight="1">
      <c r="B59" s="19"/>
      <c r="C59" s="19"/>
      <c r="D59" s="19"/>
      <c r="E59" s="58"/>
      <c r="F59" s="19"/>
      <c r="G59" s="59"/>
      <c r="H59" s="50"/>
      <c r="I59" s="50"/>
      <c r="J59" s="51" t="str">
        <f>IF(PROJECTS2[[#This Row],[Budget Planned]]="","–",PROJECTS2[[#This Row],[Budget Planned]]-PROJECTS2[[#This Row],[Budget Actual]])</f>
        <v>–</v>
      </c>
      <c r="K59" s="20"/>
      <c r="L59" s="20"/>
      <c r="M59" s="48" t="str">
        <f>IF(PROJECTS2[[#This Row],[Expected Start Date]]=0,"",PROJECTS2[[#This Row],[Expected Date of Completion]]-PROJECTS2[[#This Row],[Expected Start Date]]+1)</f>
        <v/>
      </c>
      <c r="N59" s="18" t="str">
        <f ca="1">IF(PROJECTS2[[#This Row],[Expected Date of Completion]]="","–",(PROJECTS2[[#This Row],[Expected Date of Completion]]-TODAY()))</f>
        <v>–</v>
      </c>
      <c r="O59" s="21"/>
      <c r="P59" s="39"/>
      <c r="Q59" s="34"/>
      <c r="R59" s="34"/>
      <c r="S59" s="19"/>
    </row>
    <row r="60" spans="2:19" s="1" customFormat="1" ht="25" customHeight="1">
      <c r="B60" s="19"/>
      <c r="C60" s="19"/>
      <c r="D60" s="19"/>
      <c r="E60" s="58"/>
      <c r="F60" s="19"/>
      <c r="G60" s="59"/>
      <c r="H60" s="50"/>
      <c r="I60" s="50"/>
      <c r="J60" s="51" t="str">
        <f>IF(PROJECTS2[[#This Row],[Budget Planned]]="","–",PROJECTS2[[#This Row],[Budget Planned]]-PROJECTS2[[#This Row],[Budget Actual]])</f>
        <v>–</v>
      </c>
      <c r="K60" s="20"/>
      <c r="L60" s="20"/>
      <c r="M60" s="48" t="str">
        <f>IF(PROJECTS2[[#This Row],[Expected Start Date]]=0,"",PROJECTS2[[#This Row],[Expected Date of Completion]]-PROJECTS2[[#This Row],[Expected Start Date]]+1)</f>
        <v/>
      </c>
      <c r="N60" s="18" t="str">
        <f ca="1">IF(PROJECTS2[[#This Row],[Expected Date of Completion]]="","–",(PROJECTS2[[#This Row],[Expected Date of Completion]]-TODAY()))</f>
        <v>–</v>
      </c>
      <c r="O60" s="21"/>
      <c r="P60" s="39"/>
      <c r="Q60" s="34"/>
      <c r="R60" s="34"/>
      <c r="S60" s="19"/>
    </row>
    <row r="61" spans="2:19" s="1" customFormat="1" ht="25" customHeight="1">
      <c r="B61" s="19"/>
      <c r="C61" s="19"/>
      <c r="D61" s="19"/>
      <c r="E61" s="58"/>
      <c r="F61" s="19"/>
      <c r="G61" s="59"/>
      <c r="H61" s="50"/>
      <c r="I61" s="50"/>
      <c r="J61" s="51" t="str">
        <f>IF(PROJECTS2[[#This Row],[Budget Planned]]="","–",PROJECTS2[[#This Row],[Budget Planned]]-PROJECTS2[[#This Row],[Budget Actual]])</f>
        <v>–</v>
      </c>
      <c r="K61" s="20"/>
      <c r="L61" s="20"/>
      <c r="M61" s="48" t="str">
        <f>IF(PROJECTS2[[#This Row],[Expected Start Date]]=0,"",PROJECTS2[[#This Row],[Expected Date of Completion]]-PROJECTS2[[#This Row],[Expected Start Date]]+1)</f>
        <v/>
      </c>
      <c r="N61" s="18" t="str">
        <f ca="1">IF(PROJECTS2[[#This Row],[Expected Date of Completion]]="","–",(PROJECTS2[[#This Row],[Expected Date of Completion]]-TODAY()))</f>
        <v>–</v>
      </c>
      <c r="O61" s="21"/>
      <c r="P61" s="39"/>
      <c r="Q61" s="34"/>
      <c r="R61" s="34"/>
      <c r="S61" s="19"/>
    </row>
    <row r="62" spans="2:19" s="1" customFormat="1" ht="25" customHeight="1">
      <c r="B62" s="19"/>
      <c r="C62" s="19"/>
      <c r="D62" s="19"/>
      <c r="E62" s="58"/>
      <c r="F62" s="19"/>
      <c r="G62" s="59"/>
      <c r="H62" s="50"/>
      <c r="I62" s="50"/>
      <c r="J62" s="51" t="str">
        <f>IF(PROJECTS2[[#This Row],[Budget Planned]]="","–",PROJECTS2[[#This Row],[Budget Planned]]-PROJECTS2[[#This Row],[Budget Actual]])</f>
        <v>–</v>
      </c>
      <c r="K62" s="20"/>
      <c r="L62" s="20"/>
      <c r="M62" s="48" t="str">
        <f>IF(PROJECTS2[[#This Row],[Expected Start Date]]=0,"",PROJECTS2[[#This Row],[Expected Date of Completion]]-PROJECTS2[[#This Row],[Expected Start Date]]+1)</f>
        <v/>
      </c>
      <c r="N62" s="18" t="str">
        <f ca="1">IF(PROJECTS2[[#This Row],[Expected Date of Completion]]="","–",(PROJECTS2[[#This Row],[Expected Date of Completion]]-TODAY()))</f>
        <v>–</v>
      </c>
      <c r="O62" s="21"/>
      <c r="P62" s="39"/>
      <c r="Q62" s="34"/>
      <c r="R62" s="34"/>
      <c r="S62" s="19"/>
    </row>
    <row r="63" spans="2:19" s="1" customFormat="1" ht="25" customHeight="1">
      <c r="B63" s="19"/>
      <c r="C63" s="19"/>
      <c r="D63" s="19"/>
      <c r="E63" s="58"/>
      <c r="F63" s="19"/>
      <c r="G63" s="59"/>
      <c r="H63" s="50"/>
      <c r="I63" s="50"/>
      <c r="J63" s="51" t="str">
        <f>IF(PROJECTS2[[#This Row],[Budget Planned]]="","–",PROJECTS2[[#This Row],[Budget Planned]]-PROJECTS2[[#This Row],[Budget Actual]])</f>
        <v>–</v>
      </c>
      <c r="K63" s="20"/>
      <c r="L63" s="20"/>
      <c r="M63" s="48" t="str">
        <f>IF(PROJECTS2[[#This Row],[Expected Start Date]]=0,"",PROJECTS2[[#This Row],[Expected Date of Completion]]-PROJECTS2[[#This Row],[Expected Start Date]]+1)</f>
        <v/>
      </c>
      <c r="N63" s="18" t="str">
        <f ca="1">IF(PROJECTS2[[#This Row],[Expected Date of Completion]]="","–",(PROJECTS2[[#This Row],[Expected Date of Completion]]-TODAY()))</f>
        <v>–</v>
      </c>
      <c r="O63" s="21"/>
      <c r="P63" s="39"/>
      <c r="Q63" s="34"/>
      <c r="R63" s="34"/>
      <c r="S63" s="19"/>
    </row>
    <row r="64" spans="2:19" s="1" customFormat="1" ht="25" customHeight="1">
      <c r="B64" s="19"/>
      <c r="C64" s="19"/>
      <c r="D64" s="19"/>
      <c r="E64" s="58"/>
      <c r="F64" s="19"/>
      <c r="G64" s="59"/>
      <c r="H64" s="50"/>
      <c r="I64" s="50"/>
      <c r="J64" s="51" t="str">
        <f>IF(PROJECTS2[[#This Row],[Budget Planned]]="","–",PROJECTS2[[#This Row],[Budget Planned]]-PROJECTS2[[#This Row],[Budget Actual]])</f>
        <v>–</v>
      </c>
      <c r="K64" s="20"/>
      <c r="L64" s="20"/>
      <c r="M64" s="48" t="str">
        <f>IF(PROJECTS2[[#This Row],[Expected Start Date]]=0,"",PROJECTS2[[#This Row],[Expected Date of Completion]]-PROJECTS2[[#This Row],[Expected Start Date]]+1)</f>
        <v/>
      </c>
      <c r="N64" s="18" t="str">
        <f ca="1">IF(PROJECTS2[[#This Row],[Expected Date of Completion]]="","–",(PROJECTS2[[#This Row],[Expected Date of Completion]]-TODAY()))</f>
        <v>–</v>
      </c>
      <c r="O64" s="21"/>
      <c r="P64" s="39"/>
      <c r="Q64" s="34"/>
      <c r="R64" s="34"/>
      <c r="S64" s="19"/>
    </row>
    <row r="65" spans="2:19" s="1" customFormat="1" ht="25" customHeight="1">
      <c r="B65" s="19"/>
      <c r="C65" s="19"/>
      <c r="D65" s="19"/>
      <c r="E65" s="58"/>
      <c r="F65" s="19"/>
      <c r="G65" s="59"/>
      <c r="H65" s="50"/>
      <c r="I65" s="50"/>
      <c r="J65" s="51" t="str">
        <f>IF(PROJECTS2[[#This Row],[Budget Planned]]="","–",PROJECTS2[[#This Row],[Budget Planned]]-PROJECTS2[[#This Row],[Budget Actual]])</f>
        <v>–</v>
      </c>
      <c r="K65" s="20"/>
      <c r="L65" s="20"/>
      <c r="M65" s="48" t="str">
        <f>IF(PROJECTS2[[#This Row],[Expected Start Date]]=0,"",PROJECTS2[[#This Row],[Expected Date of Completion]]-PROJECTS2[[#This Row],[Expected Start Date]]+1)</f>
        <v/>
      </c>
      <c r="N65" s="18" t="str">
        <f ca="1">IF(PROJECTS2[[#This Row],[Expected Date of Completion]]="","–",(PROJECTS2[[#This Row],[Expected Date of Completion]]-TODAY()))</f>
        <v>–</v>
      </c>
      <c r="O65" s="21"/>
      <c r="P65" s="39"/>
      <c r="Q65" s="34"/>
      <c r="R65" s="34"/>
      <c r="S65" s="19"/>
    </row>
    <row r="66" spans="2:19" s="1" customFormat="1" ht="25" customHeight="1">
      <c r="B66" s="19"/>
      <c r="C66" s="19"/>
      <c r="D66" s="19"/>
      <c r="E66" s="58"/>
      <c r="F66" s="19"/>
      <c r="G66" s="59"/>
      <c r="H66" s="50"/>
      <c r="I66" s="50"/>
      <c r="J66" s="51" t="str">
        <f>IF(PROJECTS2[[#This Row],[Budget Planned]]="","–",PROJECTS2[[#This Row],[Budget Planned]]-PROJECTS2[[#This Row],[Budget Actual]])</f>
        <v>–</v>
      </c>
      <c r="K66" s="20"/>
      <c r="L66" s="20"/>
      <c r="M66" s="48" t="str">
        <f>IF(PROJECTS2[[#This Row],[Expected Start Date]]=0,"",PROJECTS2[[#This Row],[Expected Date of Completion]]-PROJECTS2[[#This Row],[Expected Start Date]]+1)</f>
        <v/>
      </c>
      <c r="N66" s="18" t="str">
        <f ca="1">IF(PROJECTS2[[#This Row],[Expected Date of Completion]]="","–",(PROJECTS2[[#This Row],[Expected Date of Completion]]-TODAY()))</f>
        <v>–</v>
      </c>
      <c r="O66" s="21"/>
      <c r="P66" s="39"/>
      <c r="Q66" s="34"/>
      <c r="R66" s="34"/>
      <c r="S66" s="19"/>
    </row>
    <row r="67" spans="2:19" s="1" customFormat="1" ht="25" customHeight="1">
      <c r="B67" s="19"/>
      <c r="C67" s="19"/>
      <c r="D67" s="19"/>
      <c r="E67" s="58"/>
      <c r="F67" s="19"/>
      <c r="G67" s="59"/>
      <c r="H67" s="50"/>
      <c r="I67" s="50"/>
      <c r="J67" s="51" t="str">
        <f>IF(PROJECTS2[[#This Row],[Budget Planned]]="","–",PROJECTS2[[#This Row],[Budget Planned]]-PROJECTS2[[#This Row],[Budget Actual]])</f>
        <v>–</v>
      </c>
      <c r="K67" s="20"/>
      <c r="L67" s="20"/>
      <c r="M67" s="48" t="str">
        <f>IF(PROJECTS2[[#This Row],[Expected Start Date]]=0,"",PROJECTS2[[#This Row],[Expected Date of Completion]]-PROJECTS2[[#This Row],[Expected Start Date]]+1)</f>
        <v/>
      </c>
      <c r="N67" s="18" t="str">
        <f ca="1">IF(PROJECTS2[[#This Row],[Expected Date of Completion]]="","–",(PROJECTS2[[#This Row],[Expected Date of Completion]]-TODAY()))</f>
        <v>–</v>
      </c>
      <c r="O67" s="21"/>
      <c r="P67" s="39"/>
      <c r="Q67" s="34"/>
      <c r="R67" s="34"/>
      <c r="S67" s="19"/>
    </row>
    <row r="68" spans="2:19" s="1" customFormat="1" ht="25" customHeight="1">
      <c r="B68" s="19"/>
      <c r="C68" s="19"/>
      <c r="D68" s="19"/>
      <c r="E68" s="58"/>
      <c r="F68" s="19"/>
      <c r="G68" s="59"/>
      <c r="H68" s="50"/>
      <c r="I68" s="50"/>
      <c r="J68" s="51" t="str">
        <f>IF(PROJECTS2[[#This Row],[Budget Planned]]="","–",PROJECTS2[[#This Row],[Budget Planned]]-PROJECTS2[[#This Row],[Budget Actual]])</f>
        <v>–</v>
      </c>
      <c r="K68" s="20"/>
      <c r="L68" s="20"/>
      <c r="M68" s="48" t="str">
        <f>IF(PROJECTS2[[#This Row],[Expected Start Date]]=0,"",PROJECTS2[[#This Row],[Expected Date of Completion]]-PROJECTS2[[#This Row],[Expected Start Date]]+1)</f>
        <v/>
      </c>
      <c r="N68" s="18" t="str">
        <f ca="1">IF(PROJECTS2[[#This Row],[Expected Date of Completion]]="","–",(PROJECTS2[[#This Row],[Expected Date of Completion]]-TODAY()))</f>
        <v>–</v>
      </c>
      <c r="O68" s="21"/>
      <c r="P68" s="39"/>
      <c r="Q68" s="34"/>
      <c r="R68" s="34"/>
      <c r="S68" s="19"/>
    </row>
    <row r="69" spans="2:19" s="1" customFormat="1" ht="25" customHeight="1">
      <c r="B69" s="19"/>
      <c r="C69" s="19"/>
      <c r="D69" s="19"/>
      <c r="E69" s="58"/>
      <c r="F69" s="19"/>
      <c r="G69" s="59"/>
      <c r="H69" s="50"/>
      <c r="I69" s="50"/>
      <c r="J69" s="51" t="str">
        <f>IF(PROJECTS2[[#This Row],[Budget Planned]]="","–",PROJECTS2[[#This Row],[Budget Planned]]-PROJECTS2[[#This Row],[Budget Actual]])</f>
        <v>–</v>
      </c>
      <c r="K69" s="20"/>
      <c r="L69" s="20"/>
      <c r="M69" s="48" t="str">
        <f>IF(PROJECTS2[[#This Row],[Expected Start Date]]=0,"",PROJECTS2[[#This Row],[Expected Date of Completion]]-PROJECTS2[[#This Row],[Expected Start Date]]+1)</f>
        <v/>
      </c>
      <c r="N69" s="18" t="str">
        <f ca="1">IF(PROJECTS2[[#This Row],[Expected Date of Completion]]="","–",(PROJECTS2[[#This Row],[Expected Date of Completion]]-TODAY()))</f>
        <v>–</v>
      </c>
      <c r="O69" s="21"/>
      <c r="P69" s="39"/>
      <c r="Q69" s="34"/>
      <c r="R69" s="34"/>
      <c r="S69" s="19"/>
    </row>
    <row r="70" spans="2:19" s="1" customFormat="1" ht="25" customHeight="1">
      <c r="B70" s="19"/>
      <c r="C70" s="19"/>
      <c r="D70" s="19"/>
      <c r="E70" s="58"/>
      <c r="F70" s="19"/>
      <c r="G70" s="59"/>
      <c r="H70" s="50"/>
      <c r="I70" s="50"/>
      <c r="J70" s="51" t="str">
        <f>IF(PROJECTS2[[#This Row],[Budget Planned]]="","–",PROJECTS2[[#This Row],[Budget Planned]]-PROJECTS2[[#This Row],[Budget Actual]])</f>
        <v>–</v>
      </c>
      <c r="K70" s="20"/>
      <c r="L70" s="20"/>
      <c r="M70" s="48" t="str">
        <f>IF(PROJECTS2[[#This Row],[Expected Start Date]]=0,"",PROJECTS2[[#This Row],[Expected Date of Completion]]-PROJECTS2[[#This Row],[Expected Start Date]]+1)</f>
        <v/>
      </c>
      <c r="N70" s="18" t="str">
        <f ca="1">IF(PROJECTS2[[#This Row],[Expected Date of Completion]]="","–",(PROJECTS2[[#This Row],[Expected Date of Completion]]-TODAY()))</f>
        <v>–</v>
      </c>
      <c r="O70" s="21"/>
      <c r="P70" s="39"/>
      <c r="Q70" s="34"/>
      <c r="R70" s="34"/>
      <c r="S70" s="19"/>
    </row>
    <row r="71" spans="2:19" s="1" customFormat="1" ht="25" customHeight="1">
      <c r="B71" s="19"/>
      <c r="C71" s="19"/>
      <c r="D71" s="19"/>
      <c r="E71" s="58"/>
      <c r="F71" s="19"/>
      <c r="G71" s="59"/>
      <c r="H71" s="50"/>
      <c r="I71" s="50"/>
      <c r="J71" s="51" t="str">
        <f>IF(PROJECTS2[[#This Row],[Budget Planned]]="","–",PROJECTS2[[#This Row],[Budget Planned]]-PROJECTS2[[#This Row],[Budget Actual]])</f>
        <v>–</v>
      </c>
      <c r="K71" s="20"/>
      <c r="L71" s="20"/>
      <c r="M71" s="48" t="str">
        <f>IF(PROJECTS2[[#This Row],[Expected Start Date]]=0,"",PROJECTS2[[#This Row],[Expected Date of Completion]]-PROJECTS2[[#This Row],[Expected Start Date]]+1)</f>
        <v/>
      </c>
      <c r="N71" s="18" t="str">
        <f ca="1">IF(PROJECTS2[[#This Row],[Expected Date of Completion]]="","–",(PROJECTS2[[#This Row],[Expected Date of Completion]]-TODAY()))</f>
        <v>–</v>
      </c>
      <c r="O71" s="21"/>
      <c r="P71" s="39"/>
      <c r="Q71" s="34"/>
      <c r="R71" s="34"/>
      <c r="S71" s="19"/>
    </row>
    <row r="72" spans="2:19" s="1" customFormat="1" ht="25" customHeight="1">
      <c r="B72" s="19"/>
      <c r="C72" s="19"/>
      <c r="D72" s="19"/>
      <c r="E72" s="58"/>
      <c r="F72" s="19"/>
      <c r="G72" s="59"/>
      <c r="H72" s="50"/>
      <c r="I72" s="50"/>
      <c r="J72" s="51" t="str">
        <f>IF(PROJECTS2[[#This Row],[Budget Planned]]="","–",PROJECTS2[[#This Row],[Budget Planned]]-PROJECTS2[[#This Row],[Budget Actual]])</f>
        <v>–</v>
      </c>
      <c r="K72" s="20"/>
      <c r="L72" s="20"/>
      <c r="M72" s="48" t="str">
        <f>IF(PROJECTS2[[#This Row],[Expected Start Date]]=0,"",PROJECTS2[[#This Row],[Expected Date of Completion]]-PROJECTS2[[#This Row],[Expected Start Date]]+1)</f>
        <v/>
      </c>
      <c r="N72" s="18" t="str">
        <f ca="1">IF(PROJECTS2[[#This Row],[Expected Date of Completion]]="","–",(PROJECTS2[[#This Row],[Expected Date of Completion]]-TODAY()))</f>
        <v>–</v>
      </c>
      <c r="O72" s="21"/>
      <c r="P72" s="39"/>
      <c r="Q72" s="34"/>
      <c r="R72" s="34"/>
      <c r="S72" s="19"/>
    </row>
    <row r="73" spans="2:19" s="1" customFormat="1" ht="25" customHeight="1">
      <c r="B73" s="19"/>
      <c r="C73" s="19"/>
      <c r="D73" s="19"/>
      <c r="E73" s="58"/>
      <c r="F73" s="19"/>
      <c r="G73" s="59"/>
      <c r="H73" s="50"/>
      <c r="I73" s="50"/>
      <c r="J73" s="51" t="str">
        <f>IF(PROJECTS2[[#This Row],[Budget Planned]]="","–",PROJECTS2[[#This Row],[Budget Planned]]-PROJECTS2[[#This Row],[Budget Actual]])</f>
        <v>–</v>
      </c>
      <c r="K73" s="20"/>
      <c r="L73" s="20"/>
      <c r="M73" s="48" t="str">
        <f>IF(PROJECTS2[[#This Row],[Expected Start Date]]=0,"",PROJECTS2[[#This Row],[Expected Date of Completion]]-PROJECTS2[[#This Row],[Expected Start Date]]+1)</f>
        <v/>
      </c>
      <c r="N73" s="18" t="str">
        <f ca="1">IF(PROJECTS2[[#This Row],[Expected Date of Completion]]="","–",(PROJECTS2[[#This Row],[Expected Date of Completion]]-TODAY()))</f>
        <v>–</v>
      </c>
      <c r="O73" s="21"/>
      <c r="P73" s="39"/>
      <c r="Q73" s="34"/>
      <c r="R73" s="34"/>
      <c r="S73" s="19"/>
    </row>
    <row r="74" spans="2:19" s="1" customFormat="1" ht="25" customHeight="1">
      <c r="B74" s="19"/>
      <c r="C74" s="19"/>
      <c r="D74" s="19"/>
      <c r="E74" s="58"/>
      <c r="F74" s="19"/>
      <c r="G74" s="59"/>
      <c r="H74" s="50"/>
      <c r="I74" s="50"/>
      <c r="J74" s="51" t="str">
        <f>IF(PROJECTS2[[#This Row],[Budget Planned]]="","–",PROJECTS2[[#This Row],[Budget Planned]]-PROJECTS2[[#This Row],[Budget Actual]])</f>
        <v>–</v>
      </c>
      <c r="K74" s="20"/>
      <c r="L74" s="20"/>
      <c r="M74" s="48" t="str">
        <f>IF(PROJECTS2[[#This Row],[Expected Start Date]]=0,"",PROJECTS2[[#This Row],[Expected Date of Completion]]-PROJECTS2[[#This Row],[Expected Start Date]]+1)</f>
        <v/>
      </c>
      <c r="N74" s="18" t="str">
        <f ca="1">IF(PROJECTS2[[#This Row],[Expected Date of Completion]]="","–",(PROJECTS2[[#This Row],[Expected Date of Completion]]-TODAY()))</f>
        <v>–</v>
      </c>
      <c r="O74" s="21"/>
      <c r="P74" s="39"/>
      <c r="Q74" s="34"/>
      <c r="R74" s="34"/>
      <c r="S74" s="19"/>
    </row>
    <row r="75" spans="2:19" s="1" customFormat="1" ht="25" customHeight="1">
      <c r="B75" s="19"/>
      <c r="C75" s="19"/>
      <c r="D75" s="19"/>
      <c r="E75" s="58"/>
      <c r="F75" s="19"/>
      <c r="G75" s="59"/>
      <c r="H75" s="50"/>
      <c r="I75" s="50"/>
      <c r="J75" s="51" t="str">
        <f>IF(PROJECTS2[[#This Row],[Budget Planned]]="","–",PROJECTS2[[#This Row],[Budget Planned]]-PROJECTS2[[#This Row],[Budget Actual]])</f>
        <v>–</v>
      </c>
      <c r="K75" s="20"/>
      <c r="L75" s="20"/>
      <c r="M75" s="48" t="str">
        <f>IF(PROJECTS2[[#This Row],[Expected Start Date]]=0,"",PROJECTS2[[#This Row],[Expected Date of Completion]]-PROJECTS2[[#This Row],[Expected Start Date]]+1)</f>
        <v/>
      </c>
      <c r="N75" s="18" t="str">
        <f ca="1">IF(PROJECTS2[[#This Row],[Expected Date of Completion]]="","–",(PROJECTS2[[#This Row],[Expected Date of Completion]]-TODAY()))</f>
        <v>–</v>
      </c>
      <c r="O75" s="21"/>
      <c r="P75" s="39"/>
      <c r="Q75" s="34"/>
      <c r="R75" s="34"/>
      <c r="S75" s="19"/>
    </row>
    <row r="76" spans="2:19" s="1" customFormat="1" ht="25" customHeight="1">
      <c r="B76" s="19"/>
      <c r="C76" s="19"/>
      <c r="D76" s="19"/>
      <c r="E76" s="58"/>
      <c r="F76" s="19"/>
      <c r="G76" s="59"/>
      <c r="H76" s="50"/>
      <c r="I76" s="50"/>
      <c r="J76" s="51" t="str">
        <f>IF(PROJECTS2[[#This Row],[Budget Planned]]="","–",PROJECTS2[[#This Row],[Budget Planned]]-PROJECTS2[[#This Row],[Budget Actual]])</f>
        <v>–</v>
      </c>
      <c r="K76" s="20"/>
      <c r="L76" s="20"/>
      <c r="M76" s="48" t="str">
        <f>IF(PROJECTS2[[#This Row],[Expected Start Date]]=0,"",PROJECTS2[[#This Row],[Expected Date of Completion]]-PROJECTS2[[#This Row],[Expected Start Date]]+1)</f>
        <v/>
      </c>
      <c r="N76" s="18" t="str">
        <f ca="1">IF(PROJECTS2[[#This Row],[Expected Date of Completion]]="","–",(PROJECTS2[[#This Row],[Expected Date of Completion]]-TODAY()))</f>
        <v>–</v>
      </c>
      <c r="O76" s="21"/>
      <c r="P76" s="39"/>
      <c r="Q76" s="34"/>
      <c r="R76" s="34"/>
      <c r="S76" s="19"/>
    </row>
    <row r="77" spans="2:19" s="1" customFormat="1" ht="25" customHeight="1">
      <c r="B77" s="19"/>
      <c r="C77" s="19"/>
      <c r="D77" s="19"/>
      <c r="E77" s="39"/>
      <c r="F77" s="19"/>
      <c r="G77" s="19"/>
      <c r="H77" s="50"/>
      <c r="I77" s="50"/>
      <c r="J77" s="51" t="str">
        <f>IF(PROJECTS2[[#This Row],[Budget Planned]]="","–",PROJECTS2[[#This Row],[Budget Planned]]-PROJECTS2[[#This Row],[Budget Actual]])</f>
        <v>–</v>
      </c>
      <c r="K77" s="20"/>
      <c r="L77" s="20"/>
      <c r="M77" s="48" t="str">
        <f>IF(PROJECTS2[[#This Row],[Expected Start Date]]=0,"",PROJECTS2[[#This Row],[Expected Date of Completion]]-PROJECTS2[[#This Row],[Expected Start Date]]+1)</f>
        <v/>
      </c>
      <c r="N77" s="18" t="str">
        <f ca="1">IF(PROJECTS2[[#This Row],[Expected Date of Completion]]="","–",(PROJECTS2[[#This Row],[Expected Date of Completion]]-TODAY()))</f>
        <v>–</v>
      </c>
      <c r="O77" s="21"/>
      <c r="P77" s="39"/>
      <c r="Q77" s="34"/>
      <c r="R77" s="34"/>
      <c r="S77" s="19"/>
    </row>
    <row r="78" spans="2:19" s="1" customFormat="1" ht="25" customHeight="1">
      <c r="B78" s="19"/>
      <c r="C78" s="19"/>
      <c r="D78" s="19"/>
      <c r="E78" s="39"/>
      <c r="F78" s="19"/>
      <c r="G78" s="19"/>
      <c r="H78" s="50"/>
      <c r="I78" s="50"/>
      <c r="J78" s="51" t="str">
        <f>IF(PROJECTS2[[#This Row],[Budget Planned]]="","–",PROJECTS2[[#This Row],[Budget Planned]]-PROJECTS2[[#This Row],[Budget Actual]])</f>
        <v>–</v>
      </c>
      <c r="K78" s="20"/>
      <c r="L78" s="20"/>
      <c r="M78" s="48" t="str">
        <f>IF(PROJECTS2[[#This Row],[Expected Start Date]]=0,"",PROJECTS2[[#This Row],[Expected Date of Completion]]-PROJECTS2[[#This Row],[Expected Start Date]]+1)</f>
        <v/>
      </c>
      <c r="N78" s="18" t="str">
        <f ca="1">IF(PROJECTS2[[#This Row],[Expected Date of Completion]]="","–",(PROJECTS2[[#This Row],[Expected Date of Completion]]-TODAY()))</f>
        <v>–</v>
      </c>
      <c r="O78" s="21"/>
      <c r="P78" s="39"/>
      <c r="Q78" s="34"/>
      <c r="R78" s="34"/>
      <c r="S78" s="19"/>
    </row>
    <row r="79" spans="2:19" s="1" customFormat="1" ht="25" customHeight="1">
      <c r="B79" s="19"/>
      <c r="C79" s="19"/>
      <c r="D79" s="19"/>
      <c r="E79" s="39"/>
      <c r="F79" s="19"/>
      <c r="G79" s="19"/>
      <c r="H79" s="50"/>
      <c r="I79" s="50"/>
      <c r="J79" s="51" t="str">
        <f>IF(PROJECTS2[[#This Row],[Budget Planned]]="","–",PROJECTS2[[#This Row],[Budget Planned]]-PROJECTS2[[#This Row],[Budget Actual]])</f>
        <v>–</v>
      </c>
      <c r="K79" s="20"/>
      <c r="L79" s="20"/>
      <c r="M79" s="48" t="str">
        <f>IF(PROJECTS2[[#This Row],[Expected Start Date]]=0,"",PROJECTS2[[#This Row],[Expected Date of Completion]]-PROJECTS2[[#This Row],[Expected Start Date]]+1)</f>
        <v/>
      </c>
      <c r="N79" s="18" t="str">
        <f ca="1">IF(PROJECTS2[[#This Row],[Expected Date of Completion]]="","–",(PROJECTS2[[#This Row],[Expected Date of Completion]]-TODAY()))</f>
        <v>–</v>
      </c>
      <c r="O79" s="21"/>
      <c r="P79" s="39"/>
      <c r="Q79" s="34"/>
      <c r="R79" s="34"/>
      <c r="S79" s="19"/>
    </row>
    <row r="80" spans="2:19" s="1" customFormat="1" ht="25" customHeight="1">
      <c r="B80" s="19"/>
      <c r="C80" s="19"/>
      <c r="D80" s="19"/>
      <c r="E80" s="39"/>
      <c r="F80" s="19"/>
      <c r="G80" s="19"/>
      <c r="H80" s="50"/>
      <c r="I80" s="50"/>
      <c r="J80" s="51" t="str">
        <f>IF(PROJECTS2[[#This Row],[Budget Planned]]="","–",PROJECTS2[[#This Row],[Budget Planned]]-PROJECTS2[[#This Row],[Budget Actual]])</f>
        <v>–</v>
      </c>
      <c r="K80" s="20"/>
      <c r="L80" s="20"/>
      <c r="M80" s="48" t="str">
        <f>IF(PROJECTS2[[#This Row],[Expected Start Date]]=0,"",PROJECTS2[[#This Row],[Expected Date of Completion]]-PROJECTS2[[#This Row],[Expected Start Date]]+1)</f>
        <v/>
      </c>
      <c r="N80" s="18" t="str">
        <f ca="1">IF(PROJECTS2[[#This Row],[Expected Date of Completion]]="","–",(PROJECTS2[[#This Row],[Expected Date of Completion]]-TODAY()))</f>
        <v>–</v>
      </c>
      <c r="O80" s="21"/>
      <c r="P80" s="39"/>
      <c r="Q80" s="34"/>
      <c r="R80" s="34"/>
      <c r="S80" s="19"/>
    </row>
    <row r="81" spans="2:26" s="1" customFormat="1" ht="25" customHeight="1">
      <c r="B81" s="19"/>
      <c r="C81" s="19"/>
      <c r="D81" s="19"/>
      <c r="E81" s="39"/>
      <c r="F81" s="19"/>
      <c r="G81" s="19"/>
      <c r="H81" s="50"/>
      <c r="I81" s="50"/>
      <c r="J81" s="51" t="str">
        <f>IF(PROJECTS2[[#This Row],[Budget Planned]]="","–",PROJECTS2[[#This Row],[Budget Planned]]-PROJECTS2[[#This Row],[Budget Actual]])</f>
        <v>–</v>
      </c>
      <c r="K81" s="20"/>
      <c r="L81" s="20"/>
      <c r="M81" s="48" t="str">
        <f>IF(PROJECTS2[[#This Row],[Expected Start Date]]=0,"",PROJECTS2[[#This Row],[Expected Date of Completion]]-PROJECTS2[[#This Row],[Expected Start Date]]+1)</f>
        <v/>
      </c>
      <c r="N81" s="18" t="str">
        <f ca="1">IF(PROJECTS2[[#This Row],[Expected Date of Completion]]="","–",(PROJECTS2[[#This Row],[Expected Date of Completion]]-TODAY()))</f>
        <v>–</v>
      </c>
      <c r="O81" s="21"/>
      <c r="P81" s="39"/>
      <c r="Q81" s="34"/>
      <c r="R81" s="34"/>
      <c r="S81" s="19"/>
    </row>
    <row r="82" spans="2:26" s="1" customFormat="1" ht="25" customHeight="1">
      <c r="B82" s="19"/>
      <c r="C82" s="19"/>
      <c r="D82" s="19"/>
      <c r="E82" s="39"/>
      <c r="F82" s="19"/>
      <c r="G82" s="19"/>
      <c r="H82" s="50"/>
      <c r="I82" s="50"/>
      <c r="J82" s="51" t="str">
        <f>IF(PROJECTS2[[#This Row],[Budget Planned]]="","–",PROJECTS2[[#This Row],[Budget Planned]]-PROJECTS2[[#This Row],[Budget Actual]])</f>
        <v>–</v>
      </c>
      <c r="K82" s="20"/>
      <c r="L82" s="20"/>
      <c r="M82" s="48" t="str">
        <f>IF(PROJECTS2[[#This Row],[Expected Start Date]]=0,"",PROJECTS2[[#This Row],[Expected Date of Completion]]-PROJECTS2[[#This Row],[Expected Start Date]]+1)</f>
        <v/>
      </c>
      <c r="N82" s="18" t="str">
        <f ca="1">IF(PROJECTS2[[#This Row],[Expected Date of Completion]]="","–",(PROJECTS2[[#This Row],[Expected Date of Completion]]-TODAY()))</f>
        <v>–</v>
      </c>
      <c r="O82" s="21"/>
      <c r="P82" s="39"/>
      <c r="Q82" s="34"/>
      <c r="R82" s="34"/>
      <c r="S82" s="19"/>
    </row>
    <row r="83" spans="2:26" s="1" customFormat="1" ht="25" customHeight="1">
      <c r="B83" s="19"/>
      <c r="C83" s="19"/>
      <c r="D83" s="19"/>
      <c r="E83" s="39"/>
      <c r="F83" s="19"/>
      <c r="G83" s="19"/>
      <c r="H83" s="50"/>
      <c r="I83" s="50"/>
      <c r="J83" s="51" t="str">
        <f>IF(PROJECTS2[[#This Row],[Budget Planned]]="","–",PROJECTS2[[#This Row],[Budget Planned]]-PROJECTS2[[#This Row],[Budget Actual]])</f>
        <v>–</v>
      </c>
      <c r="K83" s="20"/>
      <c r="L83" s="20"/>
      <c r="M83" s="48" t="str">
        <f>IF(PROJECTS2[[#This Row],[Expected Start Date]]=0,"",PROJECTS2[[#This Row],[Expected Date of Completion]]-PROJECTS2[[#This Row],[Expected Start Date]]+1)</f>
        <v/>
      </c>
      <c r="N83" s="18" t="str">
        <f ca="1">IF(PROJECTS2[[#This Row],[Expected Date of Completion]]="","–",(PROJECTS2[[#This Row],[Expected Date of Completion]]-TODAY()))</f>
        <v>–</v>
      </c>
      <c r="O83" s="21"/>
      <c r="P83" s="39"/>
      <c r="Q83" s="34"/>
      <c r="R83" s="34"/>
      <c r="S83" s="19"/>
    </row>
    <row r="84" spans="2:26" s="1" customFormat="1" ht="25" customHeight="1">
      <c r="B84" s="19"/>
      <c r="C84" s="19"/>
      <c r="D84" s="19"/>
      <c r="E84" s="39"/>
      <c r="F84" s="19"/>
      <c r="G84" s="19"/>
      <c r="H84" s="50"/>
      <c r="I84" s="50"/>
      <c r="J84" s="51" t="str">
        <f>IF(PROJECTS2[[#This Row],[Budget Planned]]="","–",PROJECTS2[[#This Row],[Budget Planned]]-PROJECTS2[[#This Row],[Budget Actual]])</f>
        <v>–</v>
      </c>
      <c r="K84" s="20"/>
      <c r="L84" s="20"/>
      <c r="M84" s="48" t="str">
        <f>IF(PROJECTS2[[#This Row],[Expected Start Date]]=0,"",PROJECTS2[[#This Row],[Expected Date of Completion]]-PROJECTS2[[#This Row],[Expected Start Date]]+1)</f>
        <v/>
      </c>
      <c r="N84" s="18" t="str">
        <f ca="1">IF(PROJECTS2[[#This Row],[Expected Date of Completion]]="","–",(PROJECTS2[[#This Row],[Expected Date of Completion]]-TODAY()))</f>
        <v>–</v>
      </c>
      <c r="O84" s="21"/>
      <c r="P84" s="39"/>
      <c r="Q84" s="34"/>
      <c r="R84" s="34"/>
      <c r="S84" s="19"/>
    </row>
    <row r="85" spans="2:26" s="1" customFormat="1" ht="25" customHeight="1">
      <c r="B85" s="19"/>
      <c r="C85" s="19"/>
      <c r="D85" s="19"/>
      <c r="E85" s="39"/>
      <c r="F85" s="19"/>
      <c r="G85" s="19"/>
      <c r="H85" s="50"/>
      <c r="I85" s="50"/>
      <c r="J85" s="51" t="str">
        <f>IF(PROJECTS2[[#This Row],[Budget Planned]]="","–",PROJECTS2[[#This Row],[Budget Planned]]-PROJECTS2[[#This Row],[Budget Actual]])</f>
        <v>–</v>
      </c>
      <c r="K85" s="20"/>
      <c r="L85" s="20"/>
      <c r="M85" s="48" t="str">
        <f>IF(PROJECTS2[[#This Row],[Expected Start Date]]=0,"",PROJECTS2[[#This Row],[Expected Date of Completion]]-PROJECTS2[[#This Row],[Expected Start Date]]+1)</f>
        <v/>
      </c>
      <c r="N85" s="18" t="str">
        <f ca="1">IF(PROJECTS2[[#This Row],[Expected Date of Completion]]="","–",(PROJECTS2[[#This Row],[Expected Date of Completion]]-TODAY()))</f>
        <v>–</v>
      </c>
      <c r="O85" s="21"/>
      <c r="P85" s="39"/>
      <c r="Q85" s="34"/>
      <c r="R85" s="34"/>
      <c r="S85" s="19"/>
    </row>
    <row r="86" spans="2:26" s="1" customFormat="1" ht="25" customHeight="1">
      <c r="B86" s="19"/>
      <c r="C86" s="19"/>
      <c r="D86" s="19"/>
      <c r="E86" s="39"/>
      <c r="F86" s="19"/>
      <c r="G86" s="19"/>
      <c r="H86" s="50"/>
      <c r="I86" s="50"/>
      <c r="J86" s="51" t="str">
        <f>IF(PROJECTS2[[#This Row],[Budget Planned]]="","–",PROJECTS2[[#This Row],[Budget Planned]]-PROJECTS2[[#This Row],[Budget Actual]])</f>
        <v>–</v>
      </c>
      <c r="K86" s="20"/>
      <c r="L86" s="20"/>
      <c r="M86" s="48" t="str">
        <f>IF(PROJECTS2[[#This Row],[Expected Start Date]]=0,"",PROJECTS2[[#This Row],[Expected Date of Completion]]-PROJECTS2[[#This Row],[Expected Start Date]]+1)</f>
        <v/>
      </c>
      <c r="N86" s="18" t="str">
        <f ca="1">IF(PROJECTS2[[#This Row],[Expected Date of Completion]]="","–",(PROJECTS2[[#This Row],[Expected Date of Completion]]-TODAY()))</f>
        <v>–</v>
      </c>
      <c r="O86" s="21"/>
      <c r="P86" s="39"/>
      <c r="Q86" s="34"/>
      <c r="R86" s="34"/>
      <c r="S86" s="19"/>
    </row>
    <row r="87" spans="2:26" s="1" customFormat="1" ht="25" customHeight="1">
      <c r="B87" s="19"/>
      <c r="C87" s="19"/>
      <c r="D87" s="19"/>
      <c r="E87" s="39"/>
      <c r="F87" s="19"/>
      <c r="G87" s="19"/>
      <c r="H87" s="50"/>
      <c r="I87" s="50"/>
      <c r="J87" s="51" t="str">
        <f>IF(PROJECTS2[[#This Row],[Budget Planned]]="","–",PROJECTS2[[#This Row],[Budget Planned]]-PROJECTS2[[#This Row],[Budget Actual]])</f>
        <v>–</v>
      </c>
      <c r="K87" s="20"/>
      <c r="L87" s="20"/>
      <c r="M87" s="48" t="str">
        <f>IF(PROJECTS2[[#This Row],[Expected Start Date]]=0,"",PROJECTS2[[#This Row],[Expected Date of Completion]]-PROJECTS2[[#This Row],[Expected Start Date]]+1)</f>
        <v/>
      </c>
      <c r="N87" s="18" t="str">
        <f ca="1">IF(PROJECTS2[[#This Row],[Expected Date of Completion]]="","–",(PROJECTS2[[#This Row],[Expected Date of Completion]]-TODAY()))</f>
        <v>–</v>
      </c>
      <c r="O87" s="21"/>
      <c r="P87" s="39"/>
      <c r="Q87" s="34"/>
      <c r="R87" s="34"/>
      <c r="S87" s="19"/>
    </row>
    <row r="88" spans="2:26" s="1" customFormat="1" ht="25" customHeight="1">
      <c r="B88" s="19"/>
      <c r="C88" s="19"/>
      <c r="D88" s="19"/>
      <c r="E88" s="39"/>
      <c r="F88" s="19"/>
      <c r="G88" s="19"/>
      <c r="H88" s="50"/>
      <c r="I88" s="50"/>
      <c r="J88" s="51" t="str">
        <f>IF(PROJECTS2[[#This Row],[Budget Planned]]="","–",PROJECTS2[[#This Row],[Budget Planned]]-PROJECTS2[[#This Row],[Budget Actual]])</f>
        <v>–</v>
      </c>
      <c r="K88" s="20"/>
      <c r="L88" s="20"/>
      <c r="M88" s="48" t="str">
        <f>IF(PROJECTS2[[#This Row],[Expected Start Date]]=0,"",PROJECTS2[[#This Row],[Expected Date of Completion]]-PROJECTS2[[#This Row],[Expected Start Date]]+1)</f>
        <v/>
      </c>
      <c r="N88" s="18" t="str">
        <f ca="1">IF(PROJECTS2[[#This Row],[Expected Date of Completion]]="","–",(PROJECTS2[[#This Row],[Expected Date of Completion]]-TODAY()))</f>
        <v>–</v>
      </c>
      <c r="O88" s="21"/>
      <c r="P88" s="39"/>
      <c r="Q88" s="34"/>
      <c r="R88" s="34"/>
      <c r="S88" s="19"/>
    </row>
    <row r="89" spans="2:26" s="1" customFormat="1" ht="25" customHeight="1">
      <c r="B89" s="19"/>
      <c r="C89" s="19"/>
      <c r="D89" s="19"/>
      <c r="E89" s="39"/>
      <c r="F89" s="19"/>
      <c r="G89" s="19"/>
      <c r="H89" s="50"/>
      <c r="I89" s="50"/>
      <c r="J89" s="51" t="str">
        <f>IF(PROJECTS2[[#This Row],[Budget Planned]]="","–",PROJECTS2[[#This Row],[Budget Planned]]-PROJECTS2[[#This Row],[Budget Actual]])</f>
        <v>–</v>
      </c>
      <c r="K89" s="20"/>
      <c r="L89" s="20"/>
      <c r="M89" s="48" t="str">
        <f>IF(PROJECTS2[[#This Row],[Expected Start Date]]=0,"",PROJECTS2[[#This Row],[Expected Date of Completion]]-PROJECTS2[[#This Row],[Expected Start Date]]+1)</f>
        <v/>
      </c>
      <c r="N89" s="18" t="str">
        <f ca="1">IF(PROJECTS2[[#This Row],[Expected Date of Completion]]="","–",(PROJECTS2[[#This Row],[Expected Date of Completion]]-TODAY()))</f>
        <v>–</v>
      </c>
      <c r="O89" s="21">
        <v>1</v>
      </c>
      <c r="P89" s="39"/>
      <c r="Q89" s="34"/>
      <c r="R89" s="34"/>
      <c r="S89" s="19"/>
    </row>
    <row r="90" spans="2:26" s="1" customFormat="1" ht="25" customHeight="1">
      <c r="B90" s="19"/>
      <c r="C90" s="19"/>
      <c r="D90" s="19"/>
      <c r="E90" s="39"/>
      <c r="F90" s="19"/>
      <c r="G90" s="19"/>
      <c r="H90" s="50"/>
      <c r="I90" s="50"/>
      <c r="J90" s="51" t="str">
        <f>IF(PROJECTS2[[#This Row],[Budget Planned]]="","–",PROJECTS2[[#This Row],[Budget Planned]]-PROJECTS2[[#This Row],[Budget Actual]])</f>
        <v>–</v>
      </c>
      <c r="K90" s="20"/>
      <c r="L90" s="20"/>
      <c r="M90" s="48" t="str">
        <f>IF(PROJECTS2[[#This Row],[Expected Start Date]]=0,"",PROJECTS2[[#This Row],[Expected Date of Completion]]-PROJECTS2[[#This Row],[Expected Start Date]]+1)</f>
        <v/>
      </c>
      <c r="N90" s="18" t="str">
        <f ca="1">IF(PROJECTS2[[#This Row],[Expected Date of Completion]]="","–",(PROJECTS2[[#This Row],[Expected Date of Completion]]-TODAY()))</f>
        <v>–</v>
      </c>
      <c r="O90" s="21">
        <v>0</v>
      </c>
      <c r="P90" s="39"/>
      <c r="Q90" s="34"/>
      <c r="R90" s="34"/>
      <c r="S90" s="19"/>
    </row>
    <row r="91" spans="2:26" ht="29" customHeight="1"/>
    <row r="92" spans="2:26" ht="35" customHeight="1">
      <c r="B92" s="26" t="s">
        <v>10</v>
      </c>
      <c r="C92" s="2"/>
      <c r="D92" s="2"/>
      <c r="E92" s="2"/>
      <c r="F92" s="2"/>
      <c r="G92" s="2"/>
      <c r="H92" s="2"/>
    </row>
    <row r="93" spans="2:26" ht="37" customHeight="1">
      <c r="B93" s="24" t="s">
        <v>35</v>
      </c>
      <c r="C93" s="2"/>
      <c r="D93" s="2"/>
      <c r="E93" s="2"/>
      <c r="F93" s="2"/>
      <c r="G93" s="2"/>
      <c r="H93" s="2"/>
      <c r="U93" s="22"/>
      <c r="V93" s="22"/>
      <c r="W93" s="22"/>
      <c r="X93" s="22"/>
      <c r="Y93" s="22"/>
      <c r="Z93" s="22"/>
    </row>
    <row r="94" spans="2:26" s="22" customFormat="1" ht="37" customHeight="1">
      <c r="B94" s="25" t="s">
        <v>11</v>
      </c>
      <c r="C94" s="23"/>
      <c r="D94" s="23"/>
      <c r="E94" s="23"/>
      <c r="F94" s="23"/>
      <c r="G94" s="23"/>
      <c r="H94" s="23"/>
      <c r="U94"/>
    </row>
    <row r="95" spans="2:26" ht="35" customHeight="1">
      <c r="B95" s="38" t="s">
        <v>64</v>
      </c>
      <c r="C95" s="37" t="s">
        <v>65</v>
      </c>
      <c r="D95" s="38" t="s">
        <v>21</v>
      </c>
      <c r="E95" s="37" t="s">
        <v>20</v>
      </c>
      <c r="F95" s="38" t="s">
        <v>23</v>
      </c>
      <c r="G95" s="37" t="s">
        <v>24</v>
      </c>
      <c r="N95" s="5"/>
      <c r="O95" s="37"/>
      <c r="P95" s="38" t="s">
        <v>32</v>
      </c>
      <c r="Q95" s="37" t="s">
        <v>33</v>
      </c>
    </row>
    <row r="96" spans="2:26" ht="25" customHeight="1">
      <c r="B96" s="36" t="s">
        <v>66</v>
      </c>
      <c r="C96" s="37">
        <f>COUNTIFS(PROJECTS2[Deliverable Type],B96)</f>
        <v>0</v>
      </c>
      <c r="D96" s="36" t="s">
        <v>19</v>
      </c>
      <c r="E96" s="37">
        <f>COUNTIFS(PROJECTS2[Status],D96)</f>
        <v>0</v>
      </c>
      <c r="F96" s="40" t="s">
        <v>36</v>
      </c>
      <c r="G96" s="37">
        <f>COUNTIFS(PROJECTS2[Priority],F96)</f>
        <v>0</v>
      </c>
      <c r="N96" s="5"/>
      <c r="O96" s="49"/>
      <c r="P96" s="39" t="s">
        <v>27</v>
      </c>
      <c r="Q96" s="37">
        <f>COUNTIFS(PROJECTS2[Risk Level],P96)</f>
        <v>0</v>
      </c>
    </row>
    <row r="97" spans="2:27" ht="25" customHeight="1">
      <c r="B97" s="57" t="s">
        <v>67</v>
      </c>
      <c r="C97" s="37">
        <f>COUNTIFS(PROJECTS2[Deliverable Type],B97)</f>
        <v>0</v>
      </c>
      <c r="D97" s="36" t="s">
        <v>52</v>
      </c>
      <c r="E97" s="37">
        <f>COUNTIFS(PROJECTS2[Status],D97)</f>
        <v>0</v>
      </c>
      <c r="F97" s="41" t="s">
        <v>37</v>
      </c>
      <c r="G97" s="37">
        <f>COUNTIFS(PROJECTS2[Priority],F97)</f>
        <v>0</v>
      </c>
      <c r="N97" s="5"/>
      <c r="O97" s="37"/>
      <c r="P97" s="44" t="s">
        <v>28</v>
      </c>
      <c r="Q97" s="37">
        <f>COUNTIFS(PROJECTS2[Risk Level],P97)</f>
        <v>0</v>
      </c>
    </row>
    <row r="98" spans="2:27" ht="25" customHeight="1">
      <c r="B98" s="57" t="s">
        <v>68</v>
      </c>
      <c r="C98" s="37">
        <f>COUNTIFS(PROJECTS2[Deliverable Type],B98)</f>
        <v>0</v>
      </c>
      <c r="D98" s="36" t="s">
        <v>47</v>
      </c>
      <c r="E98" s="37">
        <f>COUNTIFS(PROJECTS2[Status],D98)</f>
        <v>0</v>
      </c>
      <c r="F98" s="42" t="s">
        <v>38</v>
      </c>
      <c r="G98" s="37">
        <f>COUNTIFS(PROJECTS2[Priority],F98)</f>
        <v>0</v>
      </c>
      <c r="N98" s="5"/>
      <c r="O98" s="37"/>
      <c r="P98" s="45" t="s">
        <v>29</v>
      </c>
      <c r="Q98" s="37">
        <f>COUNTIFS(PROJECTS2[Risk Level],P98)</f>
        <v>0</v>
      </c>
    </row>
    <row r="99" spans="2:27" ht="25" customHeight="1">
      <c r="D99" s="36" t="s">
        <v>53</v>
      </c>
      <c r="E99" s="37">
        <f>COUNTIFS(PROJECTS2[Status],D99)</f>
        <v>0</v>
      </c>
      <c r="F99" s="43" t="s">
        <v>39</v>
      </c>
      <c r="G99" s="37">
        <f>COUNTIFS(PROJECTS2[Priority],F99)</f>
        <v>0</v>
      </c>
      <c r="N99" s="5"/>
      <c r="O99" s="37"/>
      <c r="P99" s="46" t="s">
        <v>30</v>
      </c>
      <c r="Q99" s="37">
        <f>COUNTIFS(PROJECTS2[Risk Level],P99)</f>
        <v>0</v>
      </c>
    </row>
    <row r="100" spans="2:27" ht="25" customHeight="1">
      <c r="B100" s="5"/>
      <c r="D100" s="36" t="s">
        <v>3</v>
      </c>
      <c r="E100" s="37">
        <f>COUNTIFS(PROJECTS2[Status],D100)</f>
        <v>0</v>
      </c>
      <c r="I100" s="5"/>
      <c r="N100" s="5"/>
      <c r="O100" s="37"/>
      <c r="P100" s="47" t="s">
        <v>31</v>
      </c>
      <c r="Q100" s="37">
        <f>COUNTIFS(PROJECTS2[Risk Level],P100)</f>
        <v>0</v>
      </c>
    </row>
    <row r="101" spans="2:27" ht="25" customHeight="1">
      <c r="B101" s="5"/>
      <c r="D101" s="36" t="s">
        <v>48</v>
      </c>
      <c r="E101" s="37">
        <f>COUNTIFS(PROJECTS2[Status],D101)</f>
        <v>0</v>
      </c>
      <c r="G101" s="5"/>
      <c r="H101" s="5"/>
      <c r="I101" s="5"/>
      <c r="N101" s="5"/>
      <c r="O101" s="37"/>
      <c r="P101" s="37"/>
    </row>
    <row r="102" spans="2:27" ht="25" customHeight="1">
      <c r="B102" s="5"/>
      <c r="D102" s="36" t="s">
        <v>49</v>
      </c>
      <c r="E102" s="37">
        <f>COUNTIFS(PROJECTS2[Status],D102)</f>
        <v>0</v>
      </c>
      <c r="G102" s="5"/>
      <c r="H102" s="5"/>
      <c r="I102" s="1"/>
      <c r="N102" s="1"/>
      <c r="O102" s="37"/>
      <c r="P102" s="37"/>
    </row>
    <row r="103" spans="2:27" ht="25" customHeight="1">
      <c r="B103" s="2"/>
      <c r="D103" s="36" t="s">
        <v>50</v>
      </c>
      <c r="E103" s="37">
        <f>COUNTIFS(PROJECTS2[Status],D103)</f>
        <v>0</v>
      </c>
      <c r="G103" s="2"/>
      <c r="H103" s="2"/>
      <c r="O103" s="49"/>
      <c r="P103" s="37"/>
    </row>
    <row r="104" spans="2:27" ht="25" customHeight="1">
      <c r="B104" s="2"/>
      <c r="D104" s="6" t="s">
        <v>46</v>
      </c>
      <c r="E104" s="37">
        <f>COUNTIFS(PROJECTS2[Status],D104)</f>
        <v>0</v>
      </c>
      <c r="G104" s="2"/>
      <c r="H104" s="2"/>
      <c r="O104" s="49"/>
      <c r="P104" s="37"/>
    </row>
    <row r="105" spans="2:27" ht="25" customHeight="1">
      <c r="B105" s="2"/>
      <c r="D105" s="6" t="s">
        <v>51</v>
      </c>
      <c r="E105" s="37">
        <f>COUNTIFS(PROJECTS2[Status],D105)</f>
        <v>0</v>
      </c>
      <c r="G105" s="2"/>
      <c r="H105" s="2"/>
      <c r="O105" s="49"/>
      <c r="P105" s="37"/>
    </row>
    <row r="106" spans="2:27" ht="25" customHeight="1">
      <c r="O106" s="49"/>
      <c r="P106" s="37"/>
    </row>
    <row r="107" spans="2:27" ht="25" customHeight="1">
      <c r="P107" s="49"/>
      <c r="Q107" s="37"/>
    </row>
    <row r="108" spans="2:27" ht="35" customHeight="1">
      <c r="B108" s="26" t="s">
        <v>72</v>
      </c>
      <c r="C108" s="2"/>
      <c r="D108" s="2"/>
      <c r="E108" s="2"/>
      <c r="F108" s="2"/>
      <c r="G108" s="2"/>
      <c r="H108" s="2"/>
      <c r="I108" s="2"/>
    </row>
    <row r="109" spans="2:27" s="22" customFormat="1" ht="37" customHeight="1">
      <c r="B109" s="25" t="s">
        <v>11</v>
      </c>
      <c r="C109" s="23"/>
      <c r="D109" s="23"/>
      <c r="E109" s="23"/>
      <c r="F109" s="23"/>
      <c r="G109" s="23"/>
      <c r="H109" s="23"/>
      <c r="I109" s="23"/>
      <c r="V109"/>
      <c r="W109" s="35"/>
      <c r="X109"/>
      <c r="Y109"/>
      <c r="Z109"/>
      <c r="AA109" s="4"/>
    </row>
    <row r="110" spans="2:27" ht="35" customHeight="1">
      <c r="B110" s="60" t="s">
        <v>64</v>
      </c>
      <c r="C110" s="40" t="s">
        <v>36</v>
      </c>
      <c r="D110" s="41" t="s">
        <v>37</v>
      </c>
      <c r="E110" s="42" t="s">
        <v>38</v>
      </c>
      <c r="F110" s="43" t="s">
        <v>39</v>
      </c>
      <c r="G110" s="61" t="s">
        <v>73</v>
      </c>
    </row>
    <row r="111" spans="2:27" ht="20" customHeight="1">
      <c r="B111" s="36" t="s">
        <v>66</v>
      </c>
      <c r="C111" s="72">
        <f>COUNTIFS(PROJECTS2[Deliverable Type],B111,PROJECTS2[Priority],$C$110)</f>
        <v>0</v>
      </c>
      <c r="D111" s="73">
        <f>COUNTIFS(PROJECTS2[Deliverable Type],B111,PROJECTS2[Priority],$D$110)</f>
        <v>0</v>
      </c>
      <c r="E111" s="74">
        <f>COUNTIFS(PROJECTS2[Deliverable Type],B111,PROJECTS2[Priority],$E$110)</f>
        <v>0</v>
      </c>
      <c r="F111" s="75">
        <f>COUNTIFS(PROJECTS2[Deliverable Type],B111,PROJECTS2[Priority],$F$110)</f>
        <v>0</v>
      </c>
      <c r="G111" s="62">
        <f>SUM(C111:F111)</f>
        <v>0</v>
      </c>
    </row>
    <row r="112" spans="2:27" ht="20" customHeight="1">
      <c r="B112" s="57" t="s">
        <v>67</v>
      </c>
      <c r="C112" s="72">
        <f>COUNTIFS(PROJECTS2[Deliverable Type],B112,PROJECTS2[Priority],$C$110)</f>
        <v>0</v>
      </c>
      <c r="D112" s="73">
        <f>COUNTIFS(PROJECTS2[Deliverable Type],B112,PROJECTS2[Priority],$D$110)</f>
        <v>0</v>
      </c>
      <c r="E112" s="74">
        <f>COUNTIFS(PROJECTS2[Deliverable Type],B112,PROJECTS2[Priority],$E$110)</f>
        <v>0</v>
      </c>
      <c r="F112" s="75">
        <f>COUNTIFS(PROJECTS2[Deliverable Type],B112,PROJECTS2[Priority],$F$110)</f>
        <v>0</v>
      </c>
      <c r="G112" s="62">
        <f>SUM(C112:F112)</f>
        <v>0</v>
      </c>
    </row>
    <row r="113" spans="2:7" ht="20" customHeight="1">
      <c r="B113" s="57" t="s">
        <v>68</v>
      </c>
      <c r="C113" s="72">
        <f>COUNTIFS(PROJECTS2[Deliverable Type],B113,PROJECTS2[Priority],$C$110)</f>
        <v>0</v>
      </c>
      <c r="D113" s="73">
        <f>COUNTIFS(PROJECTS2[Deliverable Type],B113,PROJECTS2[Priority],$D$110)</f>
        <v>0</v>
      </c>
      <c r="E113" s="74">
        <f>COUNTIFS(PROJECTS2[Deliverable Type],B113,PROJECTS2[Priority],$E$110)</f>
        <v>0</v>
      </c>
      <c r="F113" s="75">
        <f>COUNTIFS(PROJECTS2[Deliverable Type],B113,PROJECTS2[Priority],$F$110)</f>
        <v>0</v>
      </c>
      <c r="G113" s="62">
        <f>SUM(C113:F113)</f>
        <v>0</v>
      </c>
    </row>
  </sheetData>
  <mergeCells count="16">
    <mergeCell ref="B3:G3"/>
    <mergeCell ref="H3:I3"/>
    <mergeCell ref="J3:K3"/>
    <mergeCell ref="B4:G4"/>
    <mergeCell ref="H4:I4"/>
    <mergeCell ref="J4:K4"/>
    <mergeCell ref="B9:C9"/>
    <mergeCell ref="I9:K9"/>
    <mergeCell ref="L9:N9"/>
    <mergeCell ref="F11:I11"/>
    <mergeCell ref="B7:C7"/>
    <mergeCell ref="I7:K7"/>
    <mergeCell ref="L7:N7"/>
    <mergeCell ref="B8:C8"/>
    <mergeCell ref="I8:K8"/>
    <mergeCell ref="L8:N8"/>
  </mergeCells>
  <conditionalFormatting sqref="B16:B90 B96:B98">
    <cfRule type="containsText" dxfId="38" priority="8" stopIfTrue="1" operator="containsText" text="Bug">
      <formula>NOT(ISERROR(SEARCH("Bug",B16)))</formula>
    </cfRule>
    <cfRule type="containsText" dxfId="37" priority="9" stopIfTrue="1" operator="containsText" text="Story">
      <formula>NOT(ISERROR(SEARCH("Story",B16)))</formula>
    </cfRule>
    <cfRule type="containsText" dxfId="36" priority="10" stopIfTrue="1" operator="containsText" text="Task">
      <formula>NOT(ISERROR(SEARCH("Task",B16)))</formula>
    </cfRule>
  </conditionalFormatting>
  <conditionalFormatting sqref="B111:B113">
    <cfRule type="containsText" dxfId="35" priority="2" stopIfTrue="1" operator="containsText" text="Story">
      <formula>NOT(ISERROR(SEARCH("Story",B111)))</formula>
    </cfRule>
    <cfRule type="containsText" dxfId="34" priority="3" stopIfTrue="1" operator="containsText" text="Task">
      <formula>NOT(ISERROR(SEARCH("Task",B111)))</formula>
    </cfRule>
    <cfRule type="containsText" dxfId="33" priority="1" stopIfTrue="1" operator="containsText" text="Bug">
      <formula>NOT(ISERROR(SEARCH("Bug",B111)))</formula>
    </cfRule>
  </conditionalFormatting>
  <conditionalFormatting sqref="C110:F110">
    <cfRule type="containsText" dxfId="32" priority="4" operator="containsText" text="LOW">
      <formula>NOT(ISERROR(SEARCH("LOW",C110)))</formula>
    </cfRule>
    <cfRule type="containsText" dxfId="31" priority="5" stopIfTrue="1" operator="containsText" text="MEDIUM">
      <formula>NOT(ISERROR(SEARCH("MEDIUM",C110)))</formula>
    </cfRule>
    <cfRule type="containsText" dxfId="30" priority="6" stopIfTrue="1" operator="containsText" text="HIGH">
      <formula>NOT(ISERROR(SEARCH("HIGH",C110)))</formula>
    </cfRule>
    <cfRule type="containsText" dxfId="29" priority="7" operator="containsText" text="EXTREME">
      <formula>NOT(ISERROR(SEARCH("EXTREME",C110)))</formula>
    </cfRule>
  </conditionalFormatting>
  <conditionalFormatting sqref="E16:E90 F96:F99">
    <cfRule type="containsText" dxfId="28" priority="36" operator="containsText" text="EXTREME">
      <formula>NOT(ISERROR(SEARCH("EXTREME",E16)))</formula>
    </cfRule>
    <cfRule type="containsText" dxfId="27" priority="33" operator="containsText" text="LOW">
      <formula>NOT(ISERROR(SEARCH("LOW",E16)))</formula>
    </cfRule>
    <cfRule type="containsText" dxfId="26" priority="34" stopIfTrue="1" operator="containsText" text="MEDIUM">
      <formula>NOT(ISERROR(SEARCH("MEDIUM",E16)))</formula>
    </cfRule>
    <cfRule type="containsText" dxfId="25" priority="35" stopIfTrue="1" operator="containsText" text="HIGH">
      <formula>NOT(ISERROR(SEARCH("HIGH",E16)))</formula>
    </cfRule>
  </conditionalFormatting>
  <conditionalFormatting sqref="F16:F90 D96:D105">
    <cfRule type="containsText" dxfId="24" priority="27" operator="containsText" text="Proposed">
      <formula>NOT(ISERROR(SEARCH("Proposed",D16)))</formula>
    </cfRule>
    <cfRule type="containsText" dxfId="23" priority="37" operator="containsText" text="Paused">
      <formula>NOT(ISERROR(SEARCH("Paused",D16)))</formula>
    </cfRule>
    <cfRule type="containsText" dxfId="22" priority="38" operator="containsText" text="Overdue">
      <formula>NOT(ISERROR(SEARCH("Overdue",D16)))</formula>
    </cfRule>
    <cfRule type="containsText" dxfId="21" priority="12" operator="containsText" text="Review">
      <formula>NOT(ISERROR(SEARCH("Review",D16)))</formula>
    </cfRule>
    <cfRule type="containsText" dxfId="20" priority="32" operator="containsText" text="Finished">
      <formula>NOT(ISERROR(SEARCH("Finished",D16)))</formula>
    </cfRule>
    <cfRule type="containsText" dxfId="19" priority="31" operator="containsText" text="Ongoing">
      <formula>NOT(ISERROR(SEARCH("Ongoing",D16)))</formula>
    </cfRule>
    <cfRule type="containsText" dxfId="18" priority="39" stopIfTrue="1" operator="containsText" text="Terminated">
      <formula>NOT(ISERROR(SEARCH("Terminated",D16)))</formula>
    </cfRule>
    <cfRule type="containsText" dxfId="17" priority="30" operator="containsText" text="Not Started">
      <formula>NOT(ISERROR(SEARCH("Not Started",D16)))</formula>
    </cfRule>
    <cfRule type="containsText" dxfId="16" priority="29" stopIfTrue="1" operator="containsText" text="Unscheduled">
      <formula>NOT(ISERROR(SEARCH("Unscheduled",D16)))</formula>
    </cfRule>
    <cfRule type="containsText" dxfId="15" priority="28" stopIfTrue="1" operator="containsText" text="Approved">
      <formula>NOT(ISERROR(SEARCH("Approved",D16)))</formula>
    </cfRule>
  </conditionalFormatting>
  <conditionalFormatting sqref="I8 L8">
    <cfRule type="expression" dxfId="14" priority="41">
      <formula>$L$8&gt;$L$7</formula>
    </cfRule>
  </conditionalFormatting>
  <conditionalFormatting sqref="J16:J90">
    <cfRule type="colorScale" priority="11">
      <colorScale>
        <cfvo type="min"/>
        <cfvo type="percentile" val="50"/>
        <cfvo type="max"/>
        <color rgb="FFF8696B"/>
        <color rgb="FFFFEB84"/>
        <color rgb="FF63BE7B"/>
      </colorScale>
    </cfRule>
  </conditionalFormatting>
  <conditionalFormatting sqref="O16:O90">
    <cfRule type="dataBar" priority="40">
      <dataBar>
        <cfvo type="percent" val="0"/>
        <cfvo type="percent" val="100"/>
        <color rgb="FFB7D2FF"/>
      </dataBar>
      <extLst>
        <ext xmlns:x14="http://schemas.microsoft.com/office/spreadsheetml/2009/9/main" uri="{B025F937-C7B1-47D3-B67F-A62EFF666E3E}">
          <x14:id>{B0D588C5-9055-954B-A94C-230FACE8CC1A}</x14:id>
        </ext>
      </extLst>
    </cfRule>
  </conditionalFormatting>
  <conditionalFormatting sqref="O96:P100">
    <cfRule type="containsText" dxfId="13" priority="17" operator="containsText" text="Likely">
      <formula>NOT(ISERROR(SEARCH("Likely",O96)))</formula>
    </cfRule>
    <cfRule type="containsText" dxfId="12" priority="16" operator="containsText" text="Highly Likely">
      <formula>NOT(ISERROR(SEARCH("Highly Likely",O96)))</formula>
    </cfRule>
    <cfRule type="containsText" dxfId="11" priority="15" stopIfTrue="1" operator="containsText" text="Possible">
      <formula>NOT(ISERROR(SEARCH("Possible",O96)))</formula>
    </cfRule>
    <cfRule type="containsText" dxfId="10" priority="14" stopIfTrue="1" operator="containsText" text="Unlikely">
      <formula>NOT(ISERROR(SEARCH("Unlikely",O96)))</formula>
    </cfRule>
    <cfRule type="containsText" dxfId="9" priority="13" operator="containsText" text="Highly Unlikely">
      <formula>NOT(ISERROR(SEARCH("Highly Unlikely",O96)))</formula>
    </cfRule>
  </conditionalFormatting>
  <conditionalFormatting sqref="P16:P90">
    <cfRule type="containsText" dxfId="8" priority="26" operator="containsText" text="EXTREME">
      <formula>NOT(ISERROR(SEARCH("EXTREME",P16)))</formula>
    </cfRule>
    <cfRule type="containsText" dxfId="7" priority="25" stopIfTrue="1" operator="containsText" text="HIGH">
      <formula>NOT(ISERROR(SEARCH("HIGH",P16)))</formula>
    </cfRule>
    <cfRule type="containsText" dxfId="6" priority="24" stopIfTrue="1" operator="containsText" text="MEDIUM">
      <formula>NOT(ISERROR(SEARCH("MEDIUM",P16)))</formula>
    </cfRule>
    <cfRule type="containsText" dxfId="5" priority="23" operator="containsText" text="LOW">
      <formula>NOT(ISERROR(SEARCH("LOW",P16)))</formula>
    </cfRule>
    <cfRule type="containsText" dxfId="4" priority="22" operator="containsText" text="Likely">
      <formula>NOT(ISERROR(SEARCH("Likely",P16)))</formula>
    </cfRule>
    <cfRule type="containsText" dxfId="3" priority="20" stopIfTrue="1" operator="containsText" text="Possible">
      <formula>NOT(ISERROR(SEARCH("Possible",P16)))</formula>
    </cfRule>
    <cfRule type="containsText" dxfId="2" priority="19" stopIfTrue="1" operator="containsText" text="Unlikely">
      <formula>NOT(ISERROR(SEARCH("Unlikely",P16)))</formula>
    </cfRule>
    <cfRule type="containsText" dxfId="1" priority="18" operator="containsText" text="Highly Unlikely">
      <formula>NOT(ISERROR(SEARCH("Highly Unlikely",P16)))</formula>
    </cfRule>
    <cfRule type="containsText" dxfId="0" priority="21" operator="containsText" text="Highly Likely">
      <formula>NOT(ISERROR(SEARCH("Highly Likely",P16)))</formula>
    </cfRule>
  </conditionalFormatting>
  <dataValidations count="4">
    <dataValidation type="list" allowBlank="1" showInputMessage="1" showErrorMessage="1" sqref="E16:E90" xr:uid="{26643256-DCD4-E449-896D-7245A8DE8E1E}">
      <formula1>$F$96:$F$99</formula1>
    </dataValidation>
    <dataValidation type="list" allowBlank="1" showInputMessage="1" showErrorMessage="1" sqref="P16:P90" xr:uid="{5F63B0AC-EBE9-A443-8A4E-552BD297A1DB}">
      <formula1>$P$96:$P$100</formula1>
    </dataValidation>
    <dataValidation type="list" allowBlank="1" showInputMessage="1" showErrorMessage="1" sqref="B16:B90" xr:uid="{11310846-2CF3-E344-B2B0-552B218721FE}">
      <formula1>$B$96:$B$98</formula1>
    </dataValidation>
    <dataValidation type="list" allowBlank="1" showInputMessage="1" showErrorMessage="1" sqref="F16:F90" xr:uid="{70F50F54-0628-C24B-BCEB-FA97E2D4827A}">
      <formula1>$D$96:$D$105</formula1>
    </dataValidation>
  </dataValidations>
  <pageMargins left="0.4" right="0.4" top="0.4" bottom="0.4" header="0" footer="0"/>
  <pageSetup scale="90" fitToWidth="2" fitToHeight="0" orientation="landscape" verticalDpi="0"/>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B0D588C5-9055-954B-A94C-230FACE8CC1A}">
            <x14:dataBar minLength="0" maxLength="100" gradient="0" direction="leftToRight" axisPosition="none">
              <x14:cfvo type="percent">
                <xm:f>0</xm:f>
              </x14:cfvo>
              <x14:cfvo type="percent">
                <xm:f>100</xm:f>
              </x14:cfvo>
              <x14:negativeFillColor rgb="FFFFC000"/>
            </x14:dataBar>
          </x14:cfRule>
          <xm:sqref>O16:O90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189EC-0480-A840-84A8-C092A640C9CB}">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11" customWidth="1"/>
    <col min="2" max="2" width="88.33203125" style="11" customWidth="1"/>
    <col min="3" max="16384" width="10.83203125" style="11"/>
  </cols>
  <sheetData>
    <row r="1" spans="2:2" ht="20" customHeight="1"/>
    <row r="2" spans="2:2" ht="111" customHeight="1">
      <c r="B2" s="12"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 - Agile Portfolio Dashboard</vt:lpstr>
      <vt:lpstr>BLANK - Portfolio Dashboard</vt:lpstr>
      <vt:lpstr>- Disclaimer -</vt:lpstr>
      <vt:lpstr>'BLANK - Portfolio Dashboard'!Print_Area</vt:lpstr>
      <vt:lpstr>'EX - Agile Portfolio Dashboard'!Print_Area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2015-10-19T18:36:58Z</cp:lastPrinted>
  <dcterms:created xsi:type="dcterms:W3CDTF">2015-10-19T17:42:33Z</dcterms:created>
  <dcterms:modified xsi:type="dcterms:W3CDTF">2024-11-08T02:59:56Z</dcterms:modified>
</cp:coreProperties>
</file>