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C:\Users\kfranssen.APOLLO\Desktop\12332\"/>
    </mc:Choice>
  </mc:AlternateContent>
  <xr:revisionPtr revIDLastSave="0" documentId="13_ncr:1_{55A7C5F2-484E-4547-9650-F535AED1CC19}" xr6:coauthVersionLast="47" xr6:coauthVersionMax="47" xr10:uidLastSave="{00000000-0000-0000-0000-000000000000}"/>
  <bookViews>
    <workbookView xWindow="-120" yWindow="-120" windowWidth="29040" windowHeight="12450" xr2:uid="{00000000-000D-0000-FFFF-FFFF00000000}"/>
  </bookViews>
  <sheets>
    <sheet name="EXAMPLE Expense Forecast" sheetId="7" r:id="rId1"/>
    <sheet name="EXAMPLE Depreciation of Assets" sheetId="1" r:id="rId2"/>
    <sheet name="EXAMPLE Profit and Loss" sheetId="3" r:id="rId3"/>
    <sheet name="EXAMPLE Revenue Projections" sheetId="8" r:id="rId4"/>
    <sheet name="EXAMPLE Balance Sheet" sheetId="4" r:id="rId5"/>
    <sheet name="EXAMPLE Cash Flow Statement" sheetId="5" r:id="rId6"/>
    <sheet name="EXAMPLE Payroll Expenses" sheetId="2" r:id="rId7"/>
    <sheet name="- Disclaimer -" sheetId="6" r:id="rId8"/>
  </sheets>
  <definedNames>
    <definedName name="_xlnm.Print_Area" localSheetId="1">'EXAMPLE Depreciation of Assets'!$B$1:$I$25</definedName>
    <definedName name="_xlnm.Print_Area" localSheetId="0">'EXAMPLE Expense Forecast'!$B$2:$M$30</definedName>
    <definedName name="_xlnm.Print_Area" localSheetId="2">'EXAMPLE Profit and Loss'!$B$1:$J$44</definedName>
    <definedName name="_xlnm.Print_Area" localSheetId="3">'EXAMPLE Revenue Projections'!$A$1:$V$39</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 i="2" l="1"/>
  <c r="G7" i="2"/>
  <c r="H7" i="2"/>
  <c r="I7" i="2"/>
  <c r="F8" i="2"/>
  <c r="G8" i="2"/>
  <c r="H8" i="2"/>
  <c r="I8" i="2"/>
  <c r="F10" i="2"/>
  <c r="G10" i="2"/>
  <c r="H10" i="2"/>
  <c r="I10" i="2"/>
  <c r="F13" i="2"/>
  <c r="G13" i="2"/>
  <c r="H13" i="2"/>
  <c r="I13" i="2"/>
  <c r="F16" i="2"/>
  <c r="G16" i="2"/>
  <c r="H16" i="2"/>
  <c r="I16" i="2"/>
  <c r="I17" i="2"/>
  <c r="I21" i="2"/>
  <c r="I22" i="2"/>
  <c r="C17" i="2"/>
  <c r="E10" i="2" a="1"/>
  <c r="E10" i="2"/>
  <c r="E13" i="2"/>
  <c r="E18" i="2"/>
  <c r="E23" i="2"/>
  <c r="F23" i="2"/>
  <c r="G23" i="2"/>
  <c r="H23" i="2"/>
  <c r="I23" i="2"/>
  <c r="E24" i="2"/>
  <c r="F24" i="2"/>
  <c r="G24" i="2"/>
  <c r="H24" i="2"/>
  <c r="I24" i="2"/>
  <c r="E16" i="2"/>
  <c r="E17" i="2"/>
  <c r="E25" i="2"/>
  <c r="F25" i="2"/>
  <c r="G25" i="2"/>
  <c r="H25" i="2"/>
  <c r="I25" i="2"/>
  <c r="E26" i="2"/>
  <c r="F26" i="2"/>
  <c r="G26" i="2"/>
  <c r="H26" i="2"/>
  <c r="I26" i="2"/>
  <c r="E27" i="2"/>
  <c r="F27" i="2"/>
  <c r="G27" i="2"/>
  <c r="H27" i="2"/>
  <c r="I27" i="2"/>
  <c r="E28" i="2"/>
  <c r="F28" i="2"/>
  <c r="G28" i="2"/>
  <c r="H28" i="2"/>
  <c r="I28" i="2"/>
  <c r="I29" i="2"/>
  <c r="I18" i="2"/>
  <c r="I31" i="2"/>
  <c r="J7" i="2"/>
  <c r="J8" i="2"/>
  <c r="J10" i="2"/>
  <c r="J13" i="2"/>
  <c r="J16" i="2"/>
  <c r="J17" i="2"/>
  <c r="J21" i="2"/>
  <c r="J22" i="2"/>
  <c r="J23" i="2"/>
  <c r="J24" i="2"/>
  <c r="J25" i="2"/>
  <c r="J26" i="2"/>
  <c r="J27" i="2"/>
  <c r="J28" i="2"/>
  <c r="J29" i="2"/>
  <c r="J18" i="2"/>
  <c r="J31" i="2"/>
  <c r="H42" i="5"/>
  <c r="I42" i="5"/>
  <c r="H40" i="5"/>
  <c r="I40" i="5"/>
  <c r="H30" i="5"/>
  <c r="I30" i="5"/>
  <c r="H19" i="5"/>
  <c r="I19" i="5"/>
  <c r="E19" i="5"/>
  <c r="E30" i="5"/>
  <c r="E40" i="5"/>
  <c r="E42" i="5"/>
  <c r="E7" i="5"/>
  <c r="F6" i="5"/>
  <c r="F19" i="5"/>
  <c r="F30" i="5"/>
  <c r="F40" i="5"/>
  <c r="F42" i="5"/>
  <c r="F7" i="5"/>
  <c r="G6" i="5"/>
  <c r="G19" i="5"/>
  <c r="G30" i="5"/>
  <c r="G40" i="5"/>
  <c r="G42" i="5"/>
  <c r="G7" i="5"/>
  <c r="H6" i="5"/>
  <c r="H7" i="5"/>
  <c r="I6" i="5"/>
  <c r="I7" i="5"/>
  <c r="O11" i="4"/>
  <c r="O22" i="4"/>
  <c r="P22" i="4"/>
  <c r="O21" i="4"/>
  <c r="P21" i="4"/>
  <c r="O16" i="4"/>
  <c r="P16" i="4"/>
  <c r="P11" i="4"/>
  <c r="G28" i="4"/>
  <c r="H28" i="4"/>
  <c r="G25" i="4"/>
  <c r="H25" i="4"/>
  <c r="G26" i="4"/>
  <c r="H26" i="4"/>
  <c r="G27" i="4"/>
  <c r="H27" i="4"/>
  <c r="G29" i="4"/>
  <c r="H29" i="4"/>
  <c r="G10" i="4"/>
  <c r="G22" i="4"/>
  <c r="H10" i="4"/>
  <c r="H22" i="4"/>
  <c r="G20" i="4"/>
  <c r="H20" i="4"/>
  <c r="G16" i="4"/>
  <c r="H16" i="4"/>
  <c r="H13" i="3"/>
  <c r="H36" i="3"/>
  <c r="H38" i="3"/>
  <c r="H39" i="3"/>
  <c r="H41" i="3"/>
  <c r="H43" i="3"/>
  <c r="I13" i="3"/>
  <c r="I36" i="3"/>
  <c r="I38" i="3"/>
  <c r="I39" i="3"/>
  <c r="I41" i="3"/>
  <c r="I43" i="3"/>
  <c r="J17" i="7"/>
  <c r="I13" i="7"/>
  <c r="I14" i="7"/>
  <c r="I15" i="7"/>
  <c r="I16" i="7"/>
  <c r="I12" i="7"/>
  <c r="I9" i="7"/>
  <c r="I10" i="7"/>
  <c r="I8" i="7"/>
  <c r="M12" i="7"/>
  <c r="L13" i="7"/>
  <c r="M13" i="7"/>
  <c r="L14" i="7"/>
  <c r="M14" i="7"/>
  <c r="M15" i="7"/>
  <c r="M16" i="7"/>
  <c r="M17" i="7"/>
  <c r="E16" i="7"/>
  <c r="E29" i="7"/>
  <c r="E30" i="7"/>
  <c r="C18" i="2"/>
  <c r="F20" i="4"/>
  <c r="N21" i="4"/>
  <c r="N16" i="4"/>
  <c r="N11" i="4"/>
  <c r="F16" i="4"/>
  <c r="F10" i="4"/>
  <c r="F27" i="4"/>
  <c r="N22" i="4"/>
  <c r="F29" i="4"/>
  <c r="F26" i="4"/>
  <c r="F22" i="4"/>
  <c r="F25" i="4"/>
  <c r="F28" i="4"/>
  <c r="G36" i="3"/>
  <c r="G13" i="3"/>
  <c r="G38" i="3"/>
  <c r="G39" i="3"/>
  <c r="E24" i="1"/>
  <c r="E11" i="1"/>
  <c r="E25" i="1"/>
  <c r="G41" i="3"/>
  <c r="G43" i="3"/>
  <c r="F18" i="2"/>
  <c r="G18" i="2"/>
  <c r="F17" i="2"/>
  <c r="D10" i="4"/>
  <c r="E10" i="4"/>
  <c r="D16" i="4"/>
  <c r="E16" i="4"/>
  <c r="D20" i="4"/>
  <c r="E20" i="4"/>
  <c r="E21" i="2"/>
  <c r="H18" i="2"/>
  <c r="G17" i="2"/>
  <c r="G22" i="2"/>
  <c r="E22" i="2"/>
  <c r="E22" i="4"/>
  <c r="D22" i="4"/>
  <c r="F22" i="2"/>
  <c r="F21" i="2"/>
  <c r="M21" i="4"/>
  <c r="L21" i="4"/>
  <c r="M16" i="4"/>
  <c r="L16" i="4"/>
  <c r="M11" i="4"/>
  <c r="L11" i="4"/>
  <c r="L22" i="4"/>
  <c r="M22" i="4"/>
  <c r="G21" i="2"/>
  <c r="H17" i="2"/>
  <c r="E25" i="4"/>
  <c r="D27" i="4"/>
  <c r="D26" i="4"/>
  <c r="D29" i="4"/>
  <c r="D28" i="4"/>
  <c r="E27" i="4"/>
  <c r="E26" i="4"/>
  <c r="E29" i="4"/>
  <c r="E28" i="4"/>
  <c r="D25" i="4"/>
  <c r="H22" i="2"/>
  <c r="H21" i="2"/>
  <c r="F29" i="2"/>
  <c r="F31" i="2"/>
  <c r="G29" i="2"/>
  <c r="G31" i="2"/>
  <c r="E29" i="2"/>
  <c r="E31" i="2"/>
  <c r="H29" i="2"/>
  <c r="H31" i="2"/>
  <c r="F36" i="3"/>
  <c r="E36" i="3"/>
  <c r="F13" i="3"/>
  <c r="E13" i="3"/>
  <c r="E38" i="3"/>
  <c r="E39" i="3"/>
  <c r="E41" i="3"/>
  <c r="E43" i="3"/>
  <c r="F38" i="3"/>
  <c r="F39" i="3"/>
  <c r="F41" i="3"/>
  <c r="F4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<sst xmlns="http://schemas.openxmlformats.org/spreadsheetml/2006/main" count="290" uniqueCount="200">
  <si>
    <t>Sales revenue</t>
  </si>
  <si>
    <t>(Less sales returns and allowances)</t>
  </si>
  <si>
    <t>Service revenue</t>
  </si>
  <si>
    <t>Interest revenue</t>
  </si>
  <si>
    <t>Other revenue</t>
  </si>
  <si>
    <t>Advertising</t>
  </si>
  <si>
    <t>Bad debt</t>
  </si>
  <si>
    <t>Commissions</t>
  </si>
  <si>
    <t>Cost of goods sold</t>
  </si>
  <si>
    <t>Depreciation</t>
  </si>
  <si>
    <t>Employee benefits</t>
  </si>
  <si>
    <t>Furniture and equipment</t>
  </si>
  <si>
    <t>Insurance</t>
  </si>
  <si>
    <t>Interest expense</t>
  </si>
  <si>
    <t>Maintenance and repairs</t>
  </si>
  <si>
    <t>Office supplies</t>
  </si>
  <si>
    <t>Payroll taxes</t>
  </si>
  <si>
    <t>Rent</t>
  </si>
  <si>
    <t>Research and development</t>
  </si>
  <si>
    <t>Salaries and wages</t>
  </si>
  <si>
    <t>Software</t>
  </si>
  <si>
    <t>Travel</t>
  </si>
  <si>
    <t>Utilities</t>
  </si>
  <si>
    <t>Web hosting and domains</t>
  </si>
  <si>
    <t>Other</t>
  </si>
  <si>
    <t>Net Income Before Taxes</t>
  </si>
  <si>
    <t>Income tax expense</t>
  </si>
  <si>
    <t>Income from Continuing Operations</t>
  </si>
  <si>
    <t>For the Year Ending</t>
  </si>
  <si>
    <t>Cash at Beginning of Year</t>
  </si>
  <si>
    <t>Cash as End of Year</t>
  </si>
  <si>
    <t>Cash receipts from</t>
  </si>
  <si>
    <t>Customers</t>
  </si>
  <si>
    <t>Other Operations</t>
  </si>
  <si>
    <t>Cash paid for</t>
  </si>
  <si>
    <t>General operating and administrative expenses</t>
  </si>
  <si>
    <t>Wage expenses</t>
  </si>
  <si>
    <t>Interest</t>
  </si>
  <si>
    <t>Income taxes</t>
  </si>
  <si>
    <t>Sale of property and equipment</t>
  </si>
  <si>
    <t>Collection of principal on loans</t>
  </si>
  <si>
    <t>Sale of investment securities</t>
  </si>
  <si>
    <t>Purchase of property and equipment</t>
  </si>
  <si>
    <t>Making loans to other entities</t>
  </si>
  <si>
    <t>Purchase of investment securities</t>
  </si>
  <si>
    <t>Issuance of stock</t>
  </si>
  <si>
    <t>Borrowing</t>
  </si>
  <si>
    <t>Repurchase of stock (treasury stock)</t>
  </si>
  <si>
    <t>Repayments of loans</t>
  </si>
  <si>
    <t>Dividends</t>
  </si>
  <si>
    <t>Current Assets</t>
  </si>
  <si>
    <t>Current Liabilities</t>
  </si>
  <si>
    <t>Cash</t>
  </si>
  <si>
    <t>Accounts payable</t>
  </si>
  <si>
    <t>Accounts receivable</t>
  </si>
  <si>
    <t>Short-term loans</t>
  </si>
  <si>
    <t>Inventory</t>
  </si>
  <si>
    <t>Income taxes payable</t>
  </si>
  <si>
    <t>Prepaid expenses</t>
  </si>
  <si>
    <t>Accrued salaries and wages</t>
  </si>
  <si>
    <t>Short-term investments</t>
  </si>
  <si>
    <t>Unearned revenue</t>
  </si>
  <si>
    <t>Total current assets</t>
  </si>
  <si>
    <t>Current portion of long-term debt</t>
  </si>
  <si>
    <t>Fixed (Long-Term) Assets</t>
  </si>
  <si>
    <t>Total current liabilities</t>
  </si>
  <si>
    <t>Long-term investments</t>
  </si>
  <si>
    <t>Long-Term Liabilities</t>
  </si>
  <si>
    <t>Property, plant, and equipment</t>
  </si>
  <si>
    <t>Long-term debt</t>
  </si>
  <si>
    <t>(Less accumulated depreciation)</t>
  </si>
  <si>
    <t>Deferred income tax</t>
  </si>
  <si>
    <t>Intangible assets</t>
  </si>
  <si>
    <t>Total fixed assets</t>
  </si>
  <si>
    <t>Total long-term liabilities</t>
  </si>
  <si>
    <t>Other Assets</t>
  </si>
  <si>
    <t>Owner's Equity</t>
  </si>
  <si>
    <t>Owner's investment</t>
  </si>
  <si>
    <t>Retained earnings</t>
  </si>
  <si>
    <t>Total Other Assets</t>
  </si>
  <si>
    <t>Total owner's equity</t>
  </si>
  <si>
    <t>{42}</t>
  </si>
  <si>
    <t>Year 1</t>
  </si>
  <si>
    <t>Year 2</t>
  </si>
  <si>
    <t>Year 3</t>
  </si>
  <si>
    <t>Amount</t>
  </si>
  <si>
    <t>Totals</t>
  </si>
  <si>
    <t>Fixed Assets</t>
  </si>
  <si>
    <t>Real Estate-Land</t>
  </si>
  <si>
    <t>Buildings</t>
  </si>
  <si>
    <t>Leasehold Improvements</t>
  </si>
  <si>
    <t>Equipment</t>
  </si>
  <si>
    <t>Furniture and Fixtures</t>
  </si>
  <si>
    <t>Vehicles</t>
  </si>
  <si>
    <t>Other Fixed Assets</t>
  </si>
  <si>
    <t>Total Fixed Assets</t>
  </si>
  <si>
    <t>Operating Capital</t>
  </si>
  <si>
    <t>Pre-Opening Salaries</t>
  </si>
  <si>
    <t>Prepaid Insurance Premium</t>
  </si>
  <si>
    <t>Legal and Accounting Fees</t>
  </si>
  <si>
    <t>Rent Deposits</t>
  </si>
  <si>
    <t>Utility Deposits</t>
  </si>
  <si>
    <t>Supplies</t>
  </si>
  <si>
    <t>Advertising and Promotions</t>
  </si>
  <si>
    <t>Licenses</t>
  </si>
  <si>
    <t>Other Initial Start-Up Costs</t>
  </si>
  <si>
    <t>Working Capital</t>
  </si>
  <si>
    <t>Total Operating Capital</t>
  </si>
  <si>
    <t>Total Required Funds</t>
  </si>
  <si>
    <t>Outside Investors</t>
  </si>
  <si>
    <t>Additional Loans or Debt</t>
  </si>
  <si>
    <t>Commercial Loan</t>
  </si>
  <si>
    <t>Commercial Mortgage</t>
  </si>
  <si>
    <t>Credit Card Debt</t>
  </si>
  <si>
    <t>Vehicle Loans</t>
  </si>
  <si>
    <t>Other Bank Debt</t>
  </si>
  <si>
    <t>Total Sources of Funding</t>
  </si>
  <si>
    <t>Loan Rate</t>
  </si>
  <si>
    <t>Term in Months</t>
  </si>
  <si>
    <t>Monthly Payments</t>
  </si>
  <si>
    <t>Salaries</t>
  </si>
  <si>
    <t>Full-Time Employees</t>
  </si>
  <si>
    <t>Owner's Compensation</t>
  </si>
  <si>
    <t>Estimated Hours Per Week</t>
  </si>
  <si>
    <t>Estimated Rate Per Hour</t>
  </si>
  <si>
    <t>Part-Time Employees</t>
  </si>
  <si>
    <t>Independent Contractors</t>
  </si>
  <si>
    <t>Social Security</t>
  </si>
  <si>
    <t>Medicare</t>
  </si>
  <si>
    <t>Federal Unemployment Tax (FUTA)</t>
  </si>
  <si>
    <t>State Unemployment Tax (SUTA)</t>
  </si>
  <si>
    <t>Employee Pension Programs</t>
  </si>
  <si>
    <t>Worker's Compensation</t>
  </si>
  <si>
    <t>Employee Health Insurance</t>
  </si>
  <si>
    <t>Other Employee Benefit Programs</t>
  </si>
  <si>
    <t>Depreciation (in yrs)</t>
  </si>
  <si>
    <t>Sources</t>
  </si>
  <si>
    <t>Required Funds</t>
  </si>
  <si>
    <t>MM/DD/YY</t>
  </si>
  <si>
    <t>CLICK HERE TO CREATE IN SMARTSHEET</t>
  </si>
  <si>
    <t>Debt Ratio (Total Liabilities / Total Assets)</t>
  </si>
  <si>
    <t>Current Ratio (Current Assets / Current Liabilities)</t>
  </si>
  <si>
    <t>Working Capital (Current Assets - Current Liabilities)</t>
  </si>
  <si>
    <t>Assets-to-Equity Ratio (Total Assets / Owner's Equity)</t>
  </si>
  <si>
    <t>Debt-to-Equity Ratio (Total Liabilities / Owner's Equity)</t>
  </si>
  <si>
    <t>20XX</t>
  </si>
  <si>
    <t>Inventory purchases</t>
  </si>
  <si>
    <t>FOR THE YEAR ENDING</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</si>
  <si>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</si>
  <si>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 xml:space="preserve">User to complete non-shaded cells only. </t>
  </si>
  <si>
    <t>Revenue</t>
  </si>
  <si>
    <t>Expenses</t>
  </si>
  <si>
    <t>Revenue Totals</t>
  </si>
  <si>
    <t>Company Name</t>
  </si>
  <si>
    <t>Prepared By</t>
  </si>
  <si>
    <t>Date</t>
  </si>
  <si>
    <t>Expenses Total</t>
  </si>
  <si>
    <t>Net Income</t>
  </si>
  <si>
    <t>Balance Sheet</t>
  </si>
  <si>
    <t>Assets</t>
  </si>
  <si>
    <t>Liabilities and Owner Equity</t>
  </si>
  <si>
    <t>Total Assets</t>
  </si>
  <si>
    <t>Total Liabilities and Owner Equity</t>
  </si>
  <si>
    <t>Common Financial Ratios</t>
  </si>
  <si>
    <t>Operations</t>
  </si>
  <si>
    <t>Investing Activities</t>
  </si>
  <si>
    <t>Net Cash Flow from Operations</t>
  </si>
  <si>
    <t>Net Cash Flow from Investing Activities</t>
  </si>
  <si>
    <t>Financing Activities</t>
  </si>
  <si>
    <t>Net Cash Flow from Financing Activities</t>
  </si>
  <si>
    <t>Net Increase in Cash</t>
  </si>
  <si>
    <t>Payroll Expenses Analysis</t>
  </si>
  <si>
    <t>Salaries and Related Expenses</t>
  </si>
  <si>
    <t># of Staff</t>
  </si>
  <si>
    <t>Monthly</t>
  </si>
  <si>
    <t>Percent Change</t>
  </si>
  <si>
    <t>Salaries and Wages</t>
  </si>
  <si>
    <t>Wages</t>
  </si>
  <si>
    <t>Total Salaries and Wages</t>
  </si>
  <si>
    <t>Total Less Contractors</t>
  </si>
  <si>
    <t>Payroll Taxes and Benefits</t>
  </si>
  <si>
    <t>Assumptions</t>
  </si>
  <si>
    <t>Total Payroll Taxes and Benefits</t>
  </si>
  <si>
    <t>Total Salaries and Related Expenses</t>
  </si>
  <si>
    <t>Payroll Expenses Example</t>
  </si>
  <si>
    <t>Balance Sheet Example</t>
  </si>
  <si>
    <t>Cash-Flow Statement Example</t>
  </si>
  <si>
    <t>Depreciation of Assets Example</t>
  </si>
  <si>
    <t>Lori Garcia</t>
  </si>
  <si>
    <t>Weller Corp.</t>
  </si>
  <si>
    <t>Funding</t>
  </si>
  <si>
    <t>Expenses Forecast</t>
  </si>
  <si>
    <t>Profit and Loss Statement Example</t>
  </si>
  <si>
    <t>Profit and Loss Statement</t>
  </si>
  <si>
    <t>Revenue Projections Example</t>
  </si>
  <si>
    <t>Note: Data shown reflects Profit and Loss Tab</t>
  </si>
  <si>
    <t>Year 4</t>
  </si>
  <si>
    <t>Year 5</t>
  </si>
  <si>
    <t>Five-Year Cash Flow Statement</t>
  </si>
  <si>
    <t>Excel 5-Year Financial Planning Template Example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</si>
</sst>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quot;$&quot;#,##0.00"/>
  </numFmts>
  <fonts count="47" x14ac:knownFonts="1">
    <font>
      <sz val="11"/>
      <color theme="1"/>
      <name val="Calibri"/>
      <family val="2"/>
      <scheme val="minor"/>
    </font>
    <font>
      <sz val="11"/>
      <color theme="1"/>
      <name val="Calibri"/>
      <family val="2"/>
      <scheme val="minor"/>
    </font>
    <font>
      <b/>
      <sz val="11"/>
      <color theme="1"/>
      <name val="Calibri"/>
      <family val="2"/>
      <scheme val="minor"/>
    </font>
    <font>
      <sz val="14"/>
      <color theme="1"/>
      <name val="Calibri"/>
      <family val="2"/>
      <scheme val="minor"/>
    </font>
    <font>
      <b/>
      <sz val="9"/>
      <name val="Arial"/>
      <family val="2"/>
    </font>
    <font>
      <sz val="9"/>
      <name val="Arial"/>
      <family val="2"/>
    </font>
    <font>
      <sz val="11"/>
      <color theme="1"/>
      <name val="Century Gothic"/>
      <family val="2"/>
    </font>
    <font>
      <sz val="14"/>
      <color theme="1"/>
      <name val="Century Gothic"/>
      <family val="2"/>
    </font>
    <font>
      <b/>
      <sz val="12"/>
      <color theme="1"/>
      <name val="Century Gothic"/>
      <family val="2"/>
    </font>
    <font>
      <sz val="12"/>
      <color theme="1"/>
      <name val="Century Gothic"/>
      <family val="2"/>
    </font>
    <font>
      <sz val="12"/>
      <color theme="8" tint="-0.249977111117893"/>
      <name val="Century Gothic"/>
      <family val="2"/>
    </font>
    <font>
      <sz val="10"/>
      <color theme="1"/>
      <name val="Century Gothic"/>
      <family val="2"/>
    </font>
    <font>
      <sz val="20"/>
      <color theme="8" tint="-0.249977111117893"/>
      <name val="Century Gothic"/>
      <family val="2"/>
    </font>
    <font>
      <b/>
      <sz val="12"/>
      <color theme="8" tint="-0.249977111117893"/>
      <name val="Century Gothic"/>
      <family val="2"/>
    </font>
    <font>
      <sz val="12"/>
      <color theme="1" tint="0.249977111117893"/>
      <name val="Century Gothic"/>
      <family val="2"/>
    </font>
    <font>
      <b/>
      <sz val="12"/>
      <color theme="1" tint="0.249977111117893"/>
      <name val="Century Gothic"/>
      <family val="2"/>
    </font>
    <font>
      <b/>
      <sz val="12"/>
      <color theme="0"/>
      <name val="Century Gothic"/>
      <family val="2"/>
    </font>
    <font>
      <sz val="20"/>
      <color theme="9"/>
      <name val="Century Gothic"/>
      <family val="2"/>
    </font>
    <font>
      <i/>
      <sz val="10"/>
      <color theme="1"/>
      <name val="Century Gothic"/>
      <family val="2"/>
    </font>
    <font>
      <sz val="12"/>
      <color theme="0"/>
      <name val="Century Gothic"/>
      <family val="2"/>
    </font>
    <font>
      <b/>
      <sz val="24"/>
      <color theme="1" tint="0.34998626667073579"/>
      <name val="Century Gothic"/>
      <family val="2"/>
    </font>
    <font>
      <b/>
      <sz val="20"/>
      <color theme="1"/>
      <name val="Century Gothic"/>
      <family val="2"/>
    </font>
    <font>
      <b/>
      <sz val="11"/>
      <color theme="1"/>
      <name val="Century Gothic"/>
      <family val="2"/>
    </font>
    <font>
      <b/>
      <sz val="14"/>
      <color theme="1"/>
      <name val="Century Gothic"/>
      <family val="2"/>
    </font>
    <font>
      <sz val="10"/>
      <name val="Century Gothic"/>
      <family val="2"/>
    </font>
    <font>
      <b/>
      <sz val="11"/>
      <name val="Century Gothic"/>
      <family val="2"/>
    </font>
    <font>
      <b/>
      <sz val="10"/>
      <name val="Century Gothic"/>
      <family val="2"/>
    </font>
    <font>
      <b/>
      <sz val="10"/>
      <color theme="1"/>
      <name val="Century Gothic"/>
      <family val="2"/>
    </font>
    <font>
      <sz val="20"/>
      <color theme="1" tint="0.34998626667073579"/>
      <name val="Century Gothic"/>
      <family val="2"/>
    </font>
    <font>
      <sz val="12"/>
      <name val="Century Gothic"/>
      <family val="2"/>
    </font>
    <font>
      <b/>
      <sz val="12"/>
      <name val="Century Gothic"/>
      <family val="2"/>
    </font>
    <font>
      <sz val="12"/>
      <color indexed="9"/>
      <name val="Century Gothic"/>
      <family val="2"/>
    </font>
    <font>
      <sz val="14"/>
      <color indexed="9"/>
      <name val="Century Gothic"/>
      <family val="2"/>
    </font>
    <font>
      <i/>
      <sz val="10"/>
      <name val="Century Gothic"/>
      <family val="2"/>
    </font>
    <font>
      <sz val="11"/>
      <name val="Century Gothic"/>
      <family val="2"/>
    </font>
    <font>
      <sz val="20"/>
      <color theme="8" tint="-0.499984740745262"/>
      <name val="Century Gothic"/>
      <family val="2"/>
    </font>
    <font>
      <b/>
      <sz val="9"/>
      <name val="Century Gothic"/>
      <family val="2"/>
    </font>
    <font>
      <sz val="9"/>
      <name val="Century Gothic"/>
      <family val="2"/>
    </font>
    <font>
      <sz val="12"/>
      <color theme="1"/>
      <name val="Arial"/>
      <family val="2"/>
    </font>
    <font>
      <b/>
      <sz val="11"/>
      <name val="Century Gothic"/>
      <family val="1"/>
    </font>
    <font>
      <sz val="16"/>
      <color theme="8" tint="-0.249977111117893"/>
      <name val="Century Gothic"/>
      <family val="2"/>
    </font>
    <font>
      <u/>
      <sz val="11"/>
      <color theme="10"/>
      <name val="Calibri"/>
      <family val="2"/>
      <scheme val="minor"/>
    </font>
    <font>
      <b/>
      <sz val="14"/>
      <color indexed="9"/>
      <name val="Century Gothic"/>
      <family val="2"/>
    </font>
    <font>
      <sz val="14"/>
      <color theme="1" tint="0.34998626667073579"/>
      <name val="Century Gothic"/>
      <family val="2"/>
    </font>
    <font>
      <i/>
      <sz val="11"/>
      <color theme="1"/>
      <name val="Century Gothic"/>
      <family val="2"/>
    </font>
    <font>
      <sz val="8"/>
      <name val="Calibri"/>
      <family val="2"/>
      <scheme val="minor"/>
    </font>
    <font>
      <b/>
      <u/>
      <sz val="22"/>
      <color theme="0"/>
      <name val="Century Gothic"/>
      <family val="2"/>
    </font>
  </fonts>
  <fills count="24">
    <fill>
      <patternFill patternType="none"/>
    </fill>
    <fill>
      <patternFill patternType="gray125"/>
    </fill>
    <fill>
      <patternFill patternType="solid">
        <fgColor theme="9" tint="0.39997558519241921"/>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5" tint="-0.249977111117893"/>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0"/>
        <bgColor indexed="64"/>
      </patternFill>
    </fill>
    <fill>
      <patternFill patternType="solid">
        <fgColor theme="8" tint="-0.249977111117893"/>
        <bgColor indexed="64"/>
      </patternFill>
    </fill>
    <fill>
      <patternFill patternType="solid">
        <fgColor theme="9" tint="0.79998168889431442"/>
        <bgColor indexed="64"/>
      </patternFill>
    </fill>
    <fill>
      <patternFill patternType="solid">
        <fgColor rgb="FF00BD32"/>
        <bgColor indexed="64"/>
      </patternFill>
    </fill>
    <fill>
      <patternFill patternType="solid">
        <fgColor theme="7" tint="-0.249977111117893"/>
        <bgColor indexed="64"/>
      </patternFill>
    </fill>
    <fill>
      <patternFill patternType="solid">
        <fgColor theme="7" tint="0.39997558519241921"/>
        <bgColor indexed="64"/>
      </patternFill>
    </fill>
    <fill>
      <patternFill patternType="solid">
        <fgColor theme="4" tint="0.79998168889431442"/>
        <bgColor indexed="64"/>
      </patternFill>
    </fill>
    <fill>
      <patternFill patternType="solid">
        <fgColor theme="7" tint="-0.499984740745262"/>
        <bgColor indexed="64"/>
      </patternFill>
    </fill>
    <fill>
      <patternFill patternType="lightUp">
        <fgColor theme="8" tint="0.59996337778862885"/>
        <bgColor theme="8" tint="0.79995117038483843"/>
      </patternFill>
    </fill>
    <fill>
      <patternFill patternType="solid">
        <fgColor rgb="FFE6F1F9"/>
        <bgColor indexed="64"/>
      </patternFill>
    </fill>
    <fill>
      <patternFill patternType="solid">
        <fgColor rgb="FFEAF4E3"/>
        <bgColor indexed="64"/>
      </patternFill>
    </fill>
    <fill>
      <patternFill patternType="solid">
        <fgColor theme="7" tint="0.79998168889431442"/>
        <bgColor indexed="64"/>
      </patternFill>
    </fill>
  </fills>
  <borders count="18">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diagonal/>
    </border>
    <border>
      <left style="thin">
        <color theme="0" tint="-0.24994659260841701"/>
      </left>
      <right style="thin">
        <color theme="0" tint="-0.24994659260841701"/>
      </right>
      <top/>
      <bottom/>
      <diagonal/>
    </border>
    <border>
      <left/>
      <right/>
      <top style="thick">
        <color theme="9"/>
      </top>
      <bottom/>
      <diagonal/>
    </border>
    <border>
      <left/>
      <right/>
      <top/>
      <bottom style="thick">
        <color theme="9"/>
      </bottom>
      <diagonal/>
    </border>
    <border>
      <left/>
      <right/>
      <top style="thin">
        <color theme="0" tint="-0.24994659260841701"/>
      </top>
      <bottom/>
      <diagonal/>
    </border>
    <border>
      <left/>
      <right/>
      <top style="thick">
        <color theme="8" tint="-0.499984740745262"/>
      </top>
      <bottom/>
      <diagonal/>
    </border>
    <border>
      <left/>
      <right/>
      <top/>
      <bottom style="thick">
        <color theme="8" tint="-0.499984740745262"/>
      </bottom>
      <diagonal/>
    </border>
    <border>
      <left style="thick">
        <color theme="0" tint="-0.34998626667073579"/>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4659260841701"/>
      </left>
      <right/>
      <top/>
      <bottom style="thin">
        <color theme="0" tint="-0.24994659260841701"/>
      </bottom>
      <diagonal/>
    </border>
    <border>
      <left style="thin">
        <color theme="0" tint="-0.24994659260841701"/>
      </left>
      <right/>
      <top style="thin">
        <color theme="0" tint="-0.24994659260841701"/>
      </top>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41" fillId="0" borderId="0" applyNumberFormat="0" applyFill="0" applyBorder="0" applyAlignment="0" applyProtection="0"/>
  </cellStyleXfs>
  <cellXfs count="225">
    <xf numFmtId="0" fontId="0" fillId="0" borderId="0" xfId="0"/>
    <xf numFmtId="0" fontId="3" fillId="0" borderId="0" xfId="0" applyFont="1"/>
    <xf numFmtId="0" fontId="2" fillId="0" borderId="0" xfId="0" applyFont="1"/>
    <xf numFmtId="0" fontId="4" fillId="0" borderId="0" xfId="0" applyFont="1"/>
    <xf numFmtId="0" fontId="5" fillId="0" borderId="0" xfId="0" applyFont="1"/>
    <xf numFmtId="0" fontId="9" fillId="10" borderId="1" xfId="0" applyFont="1" applyFill="1" applyBorder="1" applyAlignment="1">
      <alignment horizontal="center" vertical="center"/>
    </xf>
    <xf numFmtId="44" fontId="11" fillId="12" borderId="1" xfId="2" applyFont="1" applyFill="1" applyBorder="1" applyAlignment="1">
      <alignment vertical="center"/>
    </xf>
    <xf numFmtId="0" fontId="11" fillId="0" borderId="1" xfId="0" applyFont="1" applyBorder="1" applyAlignment="1">
      <alignment horizontal="center" vertical="center"/>
    </xf>
    <xf numFmtId="0" fontId="7" fillId="0" borderId="0" xfId="0" applyFont="1"/>
    <xf numFmtId="0" fontId="6" fillId="0" borderId="0" xfId="0" applyFont="1"/>
    <xf numFmtId="0" fontId="11" fillId="0" borderId="0" xfId="0" applyFont="1"/>
    <xf numFmtId="0" fontId="9" fillId="12" borderId="0" xfId="0" applyFont="1" applyFill="1" applyAlignment="1">
      <alignment horizontal="center" vertical="center"/>
    </xf>
    <xf numFmtId="0" fontId="11" fillId="12" borderId="0" xfId="0" applyFont="1" applyFill="1" applyAlignment="1">
      <alignment horizontal="center" vertical="center"/>
    </xf>
    <xf numFmtId="0" fontId="6" fillId="12" borderId="0" xfId="0" applyFont="1" applyFill="1"/>
    <xf numFmtId="0" fontId="7" fillId="12" borderId="0" xfId="0" applyFont="1" applyFill="1"/>
    <xf numFmtId="0" fontId="9" fillId="7" borderId="1" xfId="0" applyFont="1" applyFill="1" applyBorder="1" applyAlignment="1">
      <alignment horizontal="center" vertical="center"/>
    </xf>
    <xf numFmtId="0" fontId="9" fillId="7" borderId="1" xfId="0" applyFont="1" applyFill="1" applyBorder="1" applyAlignment="1">
      <alignment horizontal="center" vertical="center" wrapText="1"/>
    </xf>
    <xf numFmtId="0" fontId="9" fillId="7" borderId="6" xfId="0" applyFont="1" applyFill="1" applyBorder="1" applyAlignment="1">
      <alignment horizontal="center" vertical="center" wrapText="1"/>
    </xf>
    <xf numFmtId="9" fontId="11" fillId="0" borderId="1" xfId="3" applyFont="1" applyBorder="1" applyAlignment="1">
      <alignment horizontal="center" vertical="center"/>
    </xf>
    <xf numFmtId="44" fontId="11" fillId="0" borderId="1" xfId="0" applyNumberFormat="1" applyFont="1" applyBorder="1" applyAlignment="1">
      <alignment horizontal="center" vertical="center"/>
    </xf>
    <xf numFmtId="0" fontId="8" fillId="2" borderId="1" xfId="0" applyFont="1" applyFill="1" applyBorder="1"/>
    <xf numFmtId="44" fontId="8" fillId="2" borderId="1" xfId="0" applyNumberFormat="1" applyFont="1" applyFill="1" applyBorder="1" applyAlignment="1">
      <alignment vertical="center"/>
    </xf>
    <xf numFmtId="0" fontId="8" fillId="2" borderId="1" xfId="0" applyFont="1" applyFill="1" applyBorder="1" applyAlignment="1">
      <alignment horizontal="center"/>
    </xf>
    <xf numFmtId="44" fontId="8" fillId="2" borderId="1" xfId="0" applyNumberFormat="1" applyFont="1" applyFill="1" applyBorder="1" applyAlignment="1">
      <alignment horizontal="center" vertical="center"/>
    </xf>
    <xf numFmtId="0" fontId="0" fillId="0" borderId="0" xfId="0" applyAlignment="1">
      <alignment horizontal="left" vertical="center" indent="1"/>
    </xf>
    <xf numFmtId="0" fontId="20" fillId="0" borderId="0" xfId="0" applyFont="1" applyAlignment="1">
      <alignment vertical="center"/>
    </xf>
    <xf numFmtId="0" fontId="10" fillId="12" borderId="0" xfId="0" applyFont="1" applyFill="1" applyAlignment="1">
      <alignment horizontal="left" vertical="center" indent="1"/>
    </xf>
    <xf numFmtId="44" fontId="13" fillId="11" borderId="1" xfId="0" applyNumberFormat="1" applyFont="1" applyFill="1" applyBorder="1" applyAlignment="1">
      <alignment vertical="center"/>
    </xf>
    <xf numFmtId="0" fontId="8" fillId="11" borderId="1" xfId="0" applyFont="1" applyFill="1" applyBorder="1"/>
    <xf numFmtId="0" fontId="8" fillId="12" borderId="0" xfId="0" applyFont="1" applyFill="1"/>
    <xf numFmtId="0" fontId="14" fillId="12" borderId="0" xfId="0" applyFont="1" applyFill="1" applyAlignment="1">
      <alignment horizontal="left" vertical="center"/>
    </xf>
    <xf numFmtId="44" fontId="15" fillId="4" borderId="1" xfId="0" applyNumberFormat="1" applyFont="1" applyFill="1" applyBorder="1" applyAlignment="1">
      <alignment vertical="center"/>
    </xf>
    <xf numFmtId="0" fontId="8" fillId="4" borderId="1" xfId="0" applyFont="1" applyFill="1" applyBorder="1"/>
    <xf numFmtId="44" fontId="16" fillId="13" borderId="1" xfId="0" applyNumberFormat="1" applyFont="1" applyFill="1" applyBorder="1" applyAlignment="1">
      <alignment vertical="center"/>
    </xf>
    <xf numFmtId="0" fontId="16" fillId="12" borderId="0" xfId="0" applyFont="1" applyFill="1" applyAlignment="1">
      <alignment vertical="center"/>
    </xf>
    <xf numFmtId="9" fontId="11" fillId="14" borderId="1" xfId="3" applyFont="1" applyFill="1" applyBorder="1" applyAlignment="1">
      <alignment horizontal="center" vertical="center"/>
    </xf>
    <xf numFmtId="44" fontId="11" fillId="14" borderId="1" xfId="2" applyFont="1" applyFill="1" applyBorder="1" applyAlignment="1">
      <alignment horizontal="center" vertical="center"/>
    </xf>
    <xf numFmtId="0" fontId="6" fillId="9" borderId="0" xfId="0" applyFont="1" applyFill="1"/>
    <xf numFmtId="0" fontId="21" fillId="9" borderId="0" xfId="0" applyFont="1" applyFill="1" applyAlignment="1">
      <alignment horizontal="right"/>
    </xf>
    <xf numFmtId="164" fontId="6" fillId="9" borderId="0" xfId="0" applyNumberFormat="1" applyFont="1" applyFill="1"/>
    <xf numFmtId="164" fontId="22" fillId="14" borderId="1" xfId="2" applyNumberFormat="1" applyFont="1" applyFill="1" applyBorder="1" applyAlignment="1">
      <alignment vertical="center"/>
    </xf>
    <xf numFmtId="44" fontId="25" fillId="14" borderId="1" xfId="2" applyFont="1" applyFill="1" applyBorder="1" applyAlignment="1">
      <alignment vertical="center"/>
    </xf>
    <xf numFmtId="44" fontId="6" fillId="14" borderId="1" xfId="2" applyFont="1" applyFill="1" applyBorder="1" applyAlignment="1">
      <alignment vertical="center"/>
    </xf>
    <xf numFmtId="44" fontId="23" fillId="14" borderId="1" xfId="2" applyFont="1" applyFill="1" applyBorder="1" applyAlignment="1">
      <alignment vertical="center"/>
    </xf>
    <xf numFmtId="0" fontId="0" fillId="0" borderId="0" xfId="0" applyAlignment="1">
      <alignment horizontal="center"/>
    </xf>
    <xf numFmtId="0" fontId="0" fillId="9" borderId="9" xfId="0" applyFill="1" applyBorder="1"/>
    <xf numFmtId="0" fontId="0" fillId="9" borderId="10" xfId="0" applyFill="1" applyBorder="1"/>
    <xf numFmtId="0" fontId="28" fillId="0" borderId="0" xfId="0" applyFont="1"/>
    <xf numFmtId="0" fontId="29" fillId="0" borderId="0" xfId="0" applyFont="1" applyAlignment="1">
      <alignment vertical="center"/>
    </xf>
    <xf numFmtId="0" fontId="9" fillId="0" borderId="0" xfId="0" applyFont="1"/>
    <xf numFmtId="0" fontId="29" fillId="0" borderId="0" xfId="0" applyFont="1" applyAlignment="1">
      <alignment horizontal="center" vertical="center"/>
    </xf>
    <xf numFmtId="0" fontId="31" fillId="0" borderId="0" xfId="0" applyFont="1" applyAlignment="1">
      <alignment horizontal="center" vertical="center"/>
    </xf>
    <xf numFmtId="44" fontId="24" fillId="0" borderId="1" xfId="2" applyFont="1" applyBorder="1" applyAlignment="1" applyProtection="1">
      <alignment horizontal="center" vertical="center"/>
      <protection locked="0"/>
    </xf>
    <xf numFmtId="44" fontId="24" fillId="9" borderId="1" xfId="2" applyFont="1" applyFill="1" applyBorder="1" applyAlignment="1" applyProtection="1">
      <alignment horizontal="center" vertical="center"/>
    </xf>
    <xf numFmtId="44" fontId="11" fillId="9" borderId="1" xfId="2" applyFont="1" applyFill="1" applyBorder="1" applyAlignment="1">
      <alignment vertical="center"/>
    </xf>
    <xf numFmtId="44" fontId="22" fillId="14" borderId="1" xfId="2" applyFont="1" applyFill="1" applyBorder="1" applyAlignment="1">
      <alignment vertical="center"/>
    </xf>
    <xf numFmtId="2" fontId="24" fillId="9" borderId="1" xfId="3" applyNumberFormat="1" applyFont="1" applyFill="1" applyBorder="1" applyAlignment="1" applyProtection="1">
      <alignment horizontal="center" vertical="center"/>
    </xf>
    <xf numFmtId="44" fontId="25" fillId="17" borderId="1" xfId="0" applyNumberFormat="1" applyFont="1" applyFill="1" applyBorder="1" applyAlignment="1">
      <alignment horizontal="center" vertical="center"/>
    </xf>
    <xf numFmtId="44" fontId="24" fillId="0" borderId="1" xfId="2" applyFont="1" applyBorder="1" applyAlignment="1" applyProtection="1">
      <alignment vertical="center"/>
      <protection locked="0"/>
    </xf>
    <xf numFmtId="44" fontId="24" fillId="9" borderId="1" xfId="2" applyFont="1" applyFill="1" applyBorder="1" applyAlignment="1" applyProtection="1">
      <alignment vertical="center"/>
    </xf>
    <xf numFmtId="44" fontId="25" fillId="8" borderId="1" xfId="0" applyNumberFormat="1" applyFont="1" applyFill="1" applyBorder="1" applyAlignment="1">
      <alignment vertical="center"/>
    </xf>
    <xf numFmtId="0" fontId="17" fillId="9" borderId="0" xfId="0" applyFont="1" applyFill="1" applyAlignment="1">
      <alignment horizontal="left"/>
    </xf>
    <xf numFmtId="0" fontId="0" fillId="9" borderId="0" xfId="0" applyFill="1"/>
    <xf numFmtId="0" fontId="0" fillId="9" borderId="12" xfId="0" applyFill="1" applyBorder="1"/>
    <xf numFmtId="0" fontId="34" fillId="9" borderId="0" xfId="0" applyFont="1" applyFill="1"/>
    <xf numFmtId="165" fontId="34" fillId="9" borderId="0" xfId="0" applyNumberFormat="1" applyFont="1" applyFill="1"/>
    <xf numFmtId="165" fontId="34" fillId="9" borderId="0" xfId="1" applyNumberFormat="1" applyFont="1" applyFill="1"/>
    <xf numFmtId="44" fontId="6" fillId="9" borderId="1" xfId="1" applyNumberFormat="1" applyFont="1" applyFill="1" applyBorder="1" applyAlignment="1">
      <alignment horizontal="center" vertical="center"/>
    </xf>
    <xf numFmtId="0" fontId="6" fillId="9" borderId="1" xfId="0" applyFont="1" applyFill="1" applyBorder="1" applyAlignment="1">
      <alignment horizontal="center" vertical="center"/>
    </xf>
    <xf numFmtId="44" fontId="24" fillId="9" borderId="1" xfId="1" applyNumberFormat="1" applyFont="1" applyFill="1" applyBorder="1" applyAlignment="1">
      <alignment vertical="center"/>
    </xf>
    <xf numFmtId="44" fontId="11" fillId="9" borderId="1" xfId="1" applyNumberFormat="1" applyFont="1" applyFill="1" applyBorder="1" applyAlignment="1">
      <alignment vertical="center"/>
    </xf>
    <xf numFmtId="44" fontId="25" fillId="18" borderId="1" xfId="1" applyNumberFormat="1" applyFont="1" applyFill="1" applyBorder="1" applyAlignment="1">
      <alignment horizontal="center" vertical="center"/>
    </xf>
    <xf numFmtId="44" fontId="22" fillId="18" borderId="1" xfId="1" applyNumberFormat="1" applyFont="1" applyFill="1" applyBorder="1" applyAlignment="1">
      <alignment vertical="center"/>
    </xf>
    <xf numFmtId="44" fontId="6" fillId="18" borderId="1" xfId="1" applyNumberFormat="1" applyFont="1" applyFill="1" applyBorder="1" applyAlignment="1">
      <alignment horizontal="center" vertical="center"/>
    </xf>
    <xf numFmtId="44" fontId="6" fillId="18" borderId="1" xfId="0" applyNumberFormat="1" applyFont="1" applyFill="1" applyBorder="1" applyAlignment="1">
      <alignment horizontal="center" vertical="center"/>
    </xf>
    <xf numFmtId="0" fontId="0" fillId="9" borderId="13" xfId="0" applyFill="1" applyBorder="1"/>
    <xf numFmtId="44" fontId="25" fillId="18" borderId="1" xfId="1" applyNumberFormat="1" applyFont="1" applyFill="1" applyBorder="1" applyAlignment="1">
      <alignment vertical="center"/>
    </xf>
    <xf numFmtId="0" fontId="37" fillId="0" borderId="0" xfId="0" applyFont="1"/>
    <xf numFmtId="0" fontId="24" fillId="0" borderId="1" xfId="0" applyFont="1" applyBorder="1" applyAlignment="1">
      <alignment horizontal="center" vertical="center"/>
    </xf>
    <xf numFmtId="164" fontId="11" fillId="0" borderId="1" xfId="2" applyNumberFormat="1" applyFont="1" applyFill="1" applyBorder="1" applyAlignment="1">
      <alignment vertical="center"/>
    </xf>
    <xf numFmtId="9" fontId="11" fillId="0" borderId="1" xfId="3" applyFont="1" applyFill="1" applyBorder="1" applyAlignment="1">
      <alignment horizontal="center" vertical="center"/>
    </xf>
    <xf numFmtId="0" fontId="25" fillId="10" borderId="1" xfId="0" applyFont="1" applyFill="1" applyBorder="1" applyAlignment="1">
      <alignment vertical="center"/>
    </xf>
    <xf numFmtId="0" fontId="25" fillId="10" borderId="1" xfId="0" applyFont="1" applyFill="1" applyBorder="1" applyAlignment="1">
      <alignment horizontal="center" vertical="center"/>
    </xf>
    <xf numFmtId="0" fontId="37" fillId="0" borderId="3" xfId="0" applyFont="1" applyBorder="1"/>
    <xf numFmtId="164" fontId="9" fillId="0" borderId="3" xfId="2" applyNumberFormat="1" applyFont="1" applyFill="1" applyBorder="1"/>
    <xf numFmtId="164" fontId="9" fillId="0" borderId="3" xfId="0" applyNumberFormat="1" applyFont="1" applyBorder="1"/>
    <xf numFmtId="164" fontId="6" fillId="0" borderId="3" xfId="0" applyNumberFormat="1" applyFont="1" applyBorder="1"/>
    <xf numFmtId="0" fontId="25" fillId="10" borderId="2" xfId="0" applyFont="1" applyFill="1" applyBorder="1" applyAlignment="1">
      <alignment horizontal="right" vertical="center" indent="1"/>
    </xf>
    <xf numFmtId="164" fontId="22" fillId="10" borderId="1" xfId="2" applyNumberFormat="1" applyFont="1" applyFill="1" applyBorder="1" applyAlignment="1">
      <alignment horizontal="center" vertical="center"/>
    </xf>
    <xf numFmtId="0" fontId="37" fillId="0" borderId="11" xfId="0" applyFont="1" applyBorder="1"/>
    <xf numFmtId="0" fontId="1" fillId="0" borderId="0" xfId="4"/>
    <xf numFmtId="0" fontId="38" fillId="0" borderId="14" xfId="4" applyFont="1" applyBorder="1" applyAlignment="1">
      <alignment horizontal="left" vertical="center" wrapText="1" indent="2"/>
    </xf>
    <xf numFmtId="0" fontId="24" fillId="20" borderId="1" xfId="0" applyFont="1" applyFill="1" applyBorder="1" applyAlignment="1">
      <alignment horizontal="center" vertical="center"/>
    </xf>
    <xf numFmtId="0" fontId="9" fillId="10" borderId="1" xfId="0" applyFont="1" applyFill="1" applyBorder="1" applyAlignment="1">
      <alignment horizontal="left" vertical="center" wrapText="1" indent="1"/>
    </xf>
    <xf numFmtId="0" fontId="9" fillId="10" borderId="1" xfId="0" applyFont="1" applyFill="1" applyBorder="1" applyAlignment="1">
      <alignment horizontal="center" vertical="center" wrapText="1"/>
    </xf>
    <xf numFmtId="0" fontId="9" fillId="14" borderId="1" xfId="0" applyFont="1" applyFill="1" applyBorder="1" applyAlignment="1">
      <alignment horizontal="center" vertical="center" wrapText="1"/>
    </xf>
    <xf numFmtId="164" fontId="11" fillId="21" borderId="1" xfId="2" applyNumberFormat="1" applyFont="1" applyFill="1" applyBorder="1" applyAlignment="1">
      <alignment vertical="center"/>
    </xf>
    <xf numFmtId="164" fontId="11" fillId="21" borderId="1" xfId="0" applyNumberFormat="1" applyFont="1" applyFill="1" applyBorder="1" applyAlignment="1">
      <alignment vertical="center"/>
    </xf>
    <xf numFmtId="164" fontId="11" fillId="22" borderId="1" xfId="2" applyNumberFormat="1" applyFont="1" applyFill="1" applyBorder="1" applyAlignment="1">
      <alignment vertical="center" wrapText="1"/>
    </xf>
    <xf numFmtId="164" fontId="11" fillId="22" borderId="1" xfId="0" applyNumberFormat="1" applyFont="1" applyFill="1" applyBorder="1" applyAlignment="1">
      <alignment vertical="center" wrapText="1"/>
    </xf>
    <xf numFmtId="0" fontId="25" fillId="11" borderId="2" xfId="0" applyFont="1" applyFill="1" applyBorder="1" applyAlignment="1">
      <alignment horizontal="right" vertical="center" indent="1"/>
    </xf>
    <xf numFmtId="0" fontId="25" fillId="11" borderId="1" xfId="0" applyFont="1" applyFill="1" applyBorder="1" applyAlignment="1">
      <alignment horizontal="center" vertical="center"/>
    </xf>
    <xf numFmtId="0" fontId="25" fillId="11" borderId="1" xfId="0" applyFont="1" applyFill="1" applyBorder="1" applyAlignment="1">
      <alignment vertical="center"/>
    </xf>
    <xf numFmtId="164" fontId="22" fillId="11" borderId="1" xfId="2" applyNumberFormat="1" applyFont="1" applyFill="1" applyBorder="1" applyAlignment="1">
      <alignment horizontal="center" vertical="center"/>
    </xf>
    <xf numFmtId="0" fontId="36" fillId="7" borderId="1" xfId="0" applyFont="1" applyFill="1" applyBorder="1" applyAlignment="1">
      <alignment horizontal="center" vertical="center"/>
    </xf>
    <xf numFmtId="164" fontId="22" fillId="7" borderId="1" xfId="0" applyNumberFormat="1" applyFont="1" applyFill="1" applyBorder="1" applyAlignment="1">
      <alignment horizontal="center" vertical="center"/>
    </xf>
    <xf numFmtId="2" fontId="24" fillId="0" borderId="1" xfId="0" applyNumberFormat="1" applyFont="1" applyBorder="1" applyAlignment="1">
      <alignment horizontal="center" vertical="center"/>
    </xf>
    <xf numFmtId="10" fontId="24" fillId="0" borderId="1" xfId="3" applyNumberFormat="1" applyFont="1" applyBorder="1" applyAlignment="1">
      <alignment horizontal="center" vertical="center"/>
    </xf>
    <xf numFmtId="166" fontId="24" fillId="0" borderId="1" xfId="2" applyNumberFormat="1" applyFont="1" applyBorder="1" applyAlignment="1">
      <alignment horizontal="center" vertical="center"/>
    </xf>
    <xf numFmtId="164" fontId="8" fillId="3" borderId="4" xfId="0" applyNumberFormat="1" applyFont="1" applyFill="1" applyBorder="1" applyAlignment="1">
      <alignment vertical="center"/>
    </xf>
    <xf numFmtId="0" fontId="34" fillId="0" borderId="1" xfId="0" applyFont="1" applyBorder="1" applyAlignment="1">
      <alignment horizontal="left" vertical="center" indent="1"/>
    </xf>
    <xf numFmtId="0" fontId="34" fillId="0" borderId="2" xfId="0" applyFont="1" applyBorder="1" applyAlignment="1">
      <alignment horizontal="left" vertical="center" indent="3"/>
    </xf>
    <xf numFmtId="0" fontId="24" fillId="0" borderId="2" xfId="0" applyFont="1" applyBorder="1" applyAlignment="1">
      <alignment horizontal="left" vertical="center" indent="6"/>
    </xf>
    <xf numFmtId="0" fontId="40" fillId="0" borderId="0" xfId="0" applyFont="1" applyAlignment="1">
      <alignment horizontal="left"/>
    </xf>
    <xf numFmtId="0" fontId="12" fillId="12" borderId="5" xfId="0" applyFont="1" applyFill="1" applyBorder="1" applyAlignment="1">
      <alignment horizontal="left"/>
    </xf>
    <xf numFmtId="0" fontId="12" fillId="12" borderId="6" xfId="0" applyFont="1" applyFill="1" applyBorder="1" applyAlignment="1">
      <alignment horizontal="left"/>
    </xf>
    <xf numFmtId="0" fontId="12" fillId="12" borderId="16" xfId="0" applyFont="1" applyFill="1" applyBorder="1" applyAlignment="1">
      <alignment horizontal="left"/>
    </xf>
    <xf numFmtId="0" fontId="23" fillId="18" borderId="1" xfId="0" applyFont="1" applyFill="1" applyBorder="1" applyAlignment="1">
      <alignment horizontal="center" vertical="center"/>
    </xf>
    <xf numFmtId="0" fontId="8" fillId="10" borderId="1" xfId="0" applyFont="1" applyFill="1" applyBorder="1" applyAlignment="1">
      <alignment horizontal="center" vertical="center" wrapText="1"/>
    </xf>
    <xf numFmtId="0" fontId="8" fillId="14" borderId="1" xfId="0" applyFont="1" applyFill="1" applyBorder="1" applyAlignment="1">
      <alignment horizontal="center" vertical="center" wrapText="1"/>
    </xf>
    <xf numFmtId="0" fontId="23" fillId="14" borderId="1" xfId="0" applyFont="1" applyFill="1" applyBorder="1" applyAlignment="1">
      <alignment horizontal="center" vertical="center"/>
    </xf>
    <xf numFmtId="0" fontId="42" fillId="16" borderId="1" xfId="0" applyFont="1" applyFill="1" applyBorder="1" applyAlignment="1">
      <alignment horizontal="center" vertical="center"/>
    </xf>
    <xf numFmtId="0" fontId="42" fillId="6" borderId="1" xfId="0" applyFont="1" applyFill="1" applyBorder="1" applyAlignment="1">
      <alignment horizontal="center" vertical="center"/>
    </xf>
    <xf numFmtId="0" fontId="12" fillId="12" borderId="11" xfId="0" applyFont="1" applyFill="1" applyBorder="1" applyAlignment="1">
      <alignment horizontal="left"/>
    </xf>
    <xf numFmtId="0" fontId="9" fillId="12" borderId="7" xfId="0" applyFont="1" applyFill="1" applyBorder="1" applyAlignment="1">
      <alignment horizontal="center" vertical="center"/>
    </xf>
    <xf numFmtId="0" fontId="10" fillId="12" borderId="7" xfId="0" applyFont="1" applyFill="1" applyBorder="1" applyAlignment="1">
      <alignment horizontal="left" vertical="center" indent="1"/>
    </xf>
    <xf numFmtId="0" fontId="11" fillId="12" borderId="7" xfId="0" applyFont="1" applyFill="1" applyBorder="1" applyAlignment="1">
      <alignment horizontal="center" vertical="center"/>
    </xf>
    <xf numFmtId="0" fontId="8" fillId="12" borderId="7" xfId="0" applyFont="1" applyFill="1" applyBorder="1"/>
    <xf numFmtId="0" fontId="14" fillId="12" borderId="7" xfId="0" applyFont="1" applyFill="1" applyBorder="1" applyAlignment="1">
      <alignment horizontal="left" vertical="center" indent="1"/>
    </xf>
    <xf numFmtId="44" fontId="16" fillId="12" borderId="7" xfId="0" applyNumberFormat="1" applyFont="1" applyFill="1" applyBorder="1" applyAlignment="1">
      <alignment vertical="center"/>
    </xf>
    <xf numFmtId="0" fontId="44" fillId="0" borderId="0" xfId="0" applyFont="1" applyAlignment="1">
      <alignment vertical="center"/>
    </xf>
    <xf numFmtId="166" fontId="24" fillId="9" borderId="1" xfId="2" applyNumberFormat="1" applyFont="1" applyFill="1" applyBorder="1" applyAlignment="1" applyProtection="1">
      <alignment horizontal="center" vertical="center"/>
    </xf>
    <xf numFmtId="0" fontId="12" fillId="12" borderId="3" xfId="0" applyFont="1" applyFill="1" applyBorder="1" applyAlignment="1">
      <alignment horizontal="left"/>
    </xf>
    <xf numFmtId="0" fontId="43" fillId="23" borderId="1" xfId="0" applyFont="1" applyFill="1" applyBorder="1" applyAlignment="1">
      <alignment horizontal="right" vertical="center" indent="1"/>
    </xf>
    <xf numFmtId="0" fontId="7" fillId="0" borderId="1" xfId="0" applyFont="1" applyBorder="1" applyAlignment="1">
      <alignment horizontal="left" vertical="center" indent="1"/>
    </xf>
    <xf numFmtId="0" fontId="11" fillId="0" borderId="1" xfId="0" applyFont="1" applyBorder="1" applyAlignment="1">
      <alignment horizontal="right" vertical="center" indent="1"/>
    </xf>
    <xf numFmtId="0" fontId="11" fillId="0" borderId="2" xfId="0" applyFont="1" applyBorder="1" applyAlignment="1">
      <alignment horizontal="right" vertical="center" indent="1"/>
    </xf>
    <xf numFmtId="0" fontId="11" fillId="0" borderId="3" xfId="0" applyFont="1" applyBorder="1" applyAlignment="1">
      <alignment horizontal="right" vertical="center" indent="1"/>
    </xf>
    <xf numFmtId="0" fontId="11" fillId="0" borderId="4" xfId="0" applyFont="1" applyBorder="1" applyAlignment="1">
      <alignment horizontal="right" vertical="center" indent="1"/>
    </xf>
    <xf numFmtId="0" fontId="10" fillId="11" borderId="1" xfId="0" applyFont="1" applyFill="1" applyBorder="1" applyAlignment="1">
      <alignment horizontal="right" vertical="center" indent="1"/>
    </xf>
    <xf numFmtId="0" fontId="10" fillId="11" borderId="2" xfId="0" applyFont="1" applyFill="1" applyBorder="1" applyAlignment="1">
      <alignment horizontal="left" vertical="center" indent="1"/>
    </xf>
    <xf numFmtId="0" fontId="10" fillId="11" borderId="3" xfId="0" applyFont="1" applyFill="1" applyBorder="1" applyAlignment="1">
      <alignment horizontal="left" vertical="center" indent="1"/>
    </xf>
    <xf numFmtId="0" fontId="10" fillId="11" borderId="4" xfId="0" applyFont="1" applyFill="1" applyBorder="1" applyAlignment="1">
      <alignment horizontal="left" vertical="center" indent="1"/>
    </xf>
    <xf numFmtId="0" fontId="14" fillId="4" borderId="2" xfId="0" applyFont="1" applyFill="1" applyBorder="1" applyAlignment="1">
      <alignment horizontal="left" vertical="center" indent="1"/>
    </xf>
    <xf numFmtId="0" fontId="14" fillId="4" borderId="3" xfId="0" applyFont="1" applyFill="1" applyBorder="1" applyAlignment="1">
      <alignment horizontal="left" vertical="center" indent="1"/>
    </xf>
    <xf numFmtId="0" fontId="14" fillId="4" borderId="4" xfId="0" applyFont="1" applyFill="1" applyBorder="1" applyAlignment="1">
      <alignment horizontal="left" vertical="center" indent="1"/>
    </xf>
    <xf numFmtId="0" fontId="17" fillId="12" borderId="5" xfId="0" applyFont="1" applyFill="1" applyBorder="1" applyAlignment="1">
      <alignment horizontal="left"/>
    </xf>
    <xf numFmtId="0" fontId="17" fillId="12" borderId="6" xfId="0" applyFont="1" applyFill="1" applyBorder="1" applyAlignment="1">
      <alignment horizontal="left"/>
    </xf>
    <xf numFmtId="0" fontId="17" fillId="12" borderId="8" xfId="0" applyFont="1" applyFill="1" applyBorder="1" applyAlignment="1">
      <alignment horizontal="left"/>
    </xf>
    <xf numFmtId="0" fontId="17" fillId="12" borderId="7" xfId="0" applyFont="1" applyFill="1" applyBorder="1" applyAlignment="1">
      <alignment horizontal="left"/>
    </xf>
    <xf numFmtId="0" fontId="9" fillId="7" borderId="1" xfId="0" applyFont="1" applyFill="1" applyBorder="1" applyAlignment="1">
      <alignment horizontal="left" vertical="center" indent="1"/>
    </xf>
    <xf numFmtId="0" fontId="11" fillId="0" borderId="2" xfId="0" applyFont="1" applyBorder="1" applyAlignment="1">
      <alignment horizontal="left" vertical="center" indent="1"/>
    </xf>
    <xf numFmtId="0" fontId="11" fillId="0" borderId="4" xfId="0" applyFont="1" applyBorder="1" applyAlignment="1">
      <alignment horizontal="left" vertical="center" indent="1"/>
    </xf>
    <xf numFmtId="0" fontId="9" fillId="10" borderId="1" xfId="0" applyFont="1" applyFill="1" applyBorder="1" applyAlignment="1">
      <alignment horizontal="left" vertical="center" indent="1"/>
    </xf>
    <xf numFmtId="0" fontId="9" fillId="2" borderId="2" xfId="0" applyFont="1" applyFill="1" applyBorder="1" applyAlignment="1">
      <alignment horizontal="right" vertical="center" indent="1"/>
    </xf>
    <xf numFmtId="0" fontId="9" fillId="2" borderId="4" xfId="0" applyFont="1" applyFill="1" applyBorder="1" applyAlignment="1">
      <alignment horizontal="right" vertical="center" inden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8" fillId="0" borderId="2" xfId="0" applyFont="1" applyBorder="1" applyAlignment="1">
      <alignment horizontal="right" vertical="center"/>
    </xf>
    <xf numFmtId="0" fontId="18" fillId="0" borderId="4" xfId="0" applyFont="1" applyBorder="1" applyAlignment="1">
      <alignment horizontal="right" vertical="center"/>
    </xf>
    <xf numFmtId="0" fontId="14" fillId="4" borderId="1" xfId="0" applyFont="1" applyFill="1" applyBorder="1" applyAlignment="1">
      <alignment horizontal="right" vertical="center" indent="1"/>
    </xf>
    <xf numFmtId="0" fontId="19" fillId="13" borderId="1" xfId="0" applyFont="1" applyFill="1" applyBorder="1" applyAlignment="1">
      <alignment horizontal="right" vertical="center" indent="1"/>
    </xf>
    <xf numFmtId="0" fontId="10" fillId="11" borderId="1" xfId="0" applyFont="1" applyFill="1" applyBorder="1" applyAlignment="1">
      <alignment horizontal="left" vertical="center" indent="1"/>
    </xf>
    <xf numFmtId="0" fontId="14" fillId="4" borderId="1" xfId="0" applyFont="1" applyFill="1" applyBorder="1" applyAlignment="1">
      <alignment horizontal="left" vertical="center" indent="1"/>
    </xf>
    <xf numFmtId="0" fontId="27" fillId="14" borderId="1" xfId="0" applyFont="1" applyFill="1" applyBorder="1" applyAlignment="1">
      <alignment horizontal="right" vertical="center" indent="1"/>
    </xf>
    <xf numFmtId="0" fontId="7" fillId="14" borderId="1" xfId="0" applyFont="1" applyFill="1" applyBorder="1" applyAlignment="1">
      <alignment horizontal="left" vertical="center"/>
    </xf>
    <xf numFmtId="0" fontId="24" fillId="9" borderId="2" xfId="0" applyFont="1" applyFill="1" applyBorder="1" applyAlignment="1" applyProtection="1">
      <alignment horizontal="left" vertical="center" indent="1"/>
      <protection locked="0"/>
    </xf>
    <xf numFmtId="0" fontId="24" fillId="9" borderId="4" xfId="0" applyFont="1" applyFill="1" applyBorder="1" applyAlignment="1" applyProtection="1">
      <alignment horizontal="left" vertical="center" indent="1"/>
      <protection locked="0"/>
    </xf>
    <xf numFmtId="0" fontId="26" fillId="14" borderId="2" xfId="0" applyFont="1" applyFill="1" applyBorder="1" applyAlignment="1" applyProtection="1">
      <alignment horizontal="right" vertical="center" indent="1"/>
      <protection locked="0"/>
    </xf>
    <xf numFmtId="0" fontId="26" fillId="14" borderId="4" xfId="0" applyFont="1" applyFill="1" applyBorder="1" applyAlignment="1" applyProtection="1">
      <alignment horizontal="right" vertical="center" indent="1"/>
      <protection locked="0"/>
    </xf>
    <xf numFmtId="0" fontId="25" fillId="14" borderId="1" xfId="0" applyFont="1" applyFill="1" applyBorder="1" applyAlignment="1">
      <alignment horizontal="right" vertical="center"/>
    </xf>
    <xf numFmtId="0" fontId="17" fillId="9" borderId="0" xfId="0" applyFont="1" applyFill="1" applyAlignment="1">
      <alignment horizontal="center" vertical="center"/>
    </xf>
    <xf numFmtId="0" fontId="11" fillId="9" borderId="1" xfId="0" applyFont="1" applyFill="1" applyBorder="1" applyAlignment="1">
      <alignment horizontal="right" vertical="center" indent="1"/>
    </xf>
    <xf numFmtId="0" fontId="22" fillId="14" borderId="1" xfId="0" applyFont="1" applyFill="1" applyBorder="1" applyAlignment="1">
      <alignment horizontal="right" vertical="center" indent="1"/>
    </xf>
    <xf numFmtId="0" fontId="32" fillId="16" borderId="2" xfId="0" applyFont="1" applyFill="1" applyBorder="1" applyAlignment="1">
      <alignment horizontal="left" vertical="center" indent="1"/>
    </xf>
    <xf numFmtId="0" fontId="32" fillId="16" borderId="4" xfId="0" applyFont="1" applyFill="1" applyBorder="1" applyAlignment="1">
      <alignment horizontal="left" vertical="center" indent="1"/>
    </xf>
    <xf numFmtId="0" fontId="32" fillId="6" borderId="2" xfId="0" applyFont="1" applyFill="1" applyBorder="1" applyAlignment="1">
      <alignment horizontal="left" vertical="center" indent="1"/>
    </xf>
    <xf numFmtId="0" fontId="32" fillId="6" borderId="4" xfId="0" applyFont="1" applyFill="1" applyBorder="1" applyAlignment="1">
      <alignment horizontal="left" vertical="center" indent="1"/>
    </xf>
    <xf numFmtId="0" fontId="33" fillId="0" borderId="2" xfId="0" applyFont="1" applyBorder="1" applyAlignment="1">
      <alignment horizontal="right" vertical="center" indent="1"/>
    </xf>
    <xf numFmtId="0" fontId="33" fillId="0" borderId="4" xfId="0" applyFont="1" applyBorder="1" applyAlignment="1">
      <alignment horizontal="right" vertical="center" indent="1"/>
    </xf>
    <xf numFmtId="0" fontId="24" fillId="0" borderId="2" xfId="0" applyFont="1" applyBorder="1" applyAlignment="1" applyProtection="1">
      <alignment horizontal="right" vertical="center" indent="1"/>
      <protection locked="0"/>
    </xf>
    <xf numFmtId="0" fontId="24" fillId="0" borderId="4" xfId="0" applyFont="1" applyBorder="1" applyAlignment="1" applyProtection="1">
      <alignment horizontal="right" vertical="center" indent="1"/>
      <protection locked="0"/>
    </xf>
    <xf numFmtId="0" fontId="24" fillId="9" borderId="2" xfId="0" applyFont="1" applyFill="1" applyBorder="1" applyAlignment="1">
      <alignment horizontal="right" vertical="center" indent="1"/>
    </xf>
    <xf numFmtId="0" fontId="24" fillId="9" borderId="4" xfId="0" applyFont="1" applyFill="1" applyBorder="1" applyAlignment="1">
      <alignment horizontal="right" vertical="center" indent="1"/>
    </xf>
    <xf numFmtId="0" fontId="19" fillId="6" borderId="2" xfId="0" applyFont="1" applyFill="1" applyBorder="1" applyAlignment="1">
      <alignment horizontal="right" vertical="center" indent="1"/>
    </xf>
    <xf numFmtId="0" fontId="19" fillId="6" borderId="4" xfId="0" applyFont="1" applyFill="1" applyBorder="1" applyAlignment="1">
      <alignment horizontal="right" vertical="center" indent="1"/>
    </xf>
    <xf numFmtId="0" fontId="19" fillId="16" borderId="2" xfId="0" applyFont="1" applyFill="1" applyBorder="1" applyAlignment="1">
      <alignment horizontal="right" vertical="center" indent="1"/>
    </xf>
    <xf numFmtId="0" fontId="19" fillId="16" borderId="4" xfId="0" applyFont="1" applyFill="1" applyBorder="1" applyAlignment="1">
      <alignment horizontal="right" vertical="center" indent="1"/>
    </xf>
    <xf numFmtId="0" fontId="24" fillId="9" borderId="17" xfId="0" applyFont="1" applyFill="1" applyBorder="1" applyAlignment="1">
      <alignment horizontal="center" vertical="center"/>
    </xf>
    <xf numFmtId="0" fontId="24" fillId="9" borderId="11" xfId="0" applyFont="1" applyFill="1" applyBorder="1" applyAlignment="1">
      <alignment horizontal="center" vertical="center"/>
    </xf>
    <xf numFmtId="0" fontId="32" fillId="19" borderId="7" xfId="0" applyFont="1" applyFill="1" applyBorder="1" applyAlignment="1">
      <alignment horizontal="center" vertical="center"/>
    </xf>
    <xf numFmtId="0" fontId="32" fillId="19" borderId="0" xfId="0" applyFont="1" applyFill="1" applyAlignment="1">
      <alignment horizontal="center" vertical="center"/>
    </xf>
    <xf numFmtId="0" fontId="29" fillId="8" borderId="17" xfId="0" applyFont="1" applyFill="1" applyBorder="1" applyAlignment="1">
      <alignment horizontal="left" vertical="center" indent="1"/>
    </xf>
    <xf numFmtId="0" fontId="29" fillId="8" borderId="11" xfId="0" applyFont="1" applyFill="1" applyBorder="1" applyAlignment="1">
      <alignment horizontal="left" vertical="center" indent="1"/>
    </xf>
    <xf numFmtId="0" fontId="29" fillId="8" borderId="7" xfId="0" applyFont="1" applyFill="1" applyBorder="1" applyAlignment="1">
      <alignment horizontal="left" vertical="center" indent="1"/>
    </xf>
    <xf numFmtId="0" fontId="29" fillId="8" borderId="0" xfId="0" applyFont="1" applyFill="1" applyAlignment="1">
      <alignment horizontal="left" vertical="center" indent="1"/>
    </xf>
    <xf numFmtId="0" fontId="29" fillId="17" borderId="17" xfId="0" applyFont="1" applyFill="1" applyBorder="1" applyAlignment="1">
      <alignment horizontal="left" vertical="center" indent="1"/>
    </xf>
    <xf numFmtId="0" fontId="29" fillId="17" borderId="11" xfId="0" applyFont="1" applyFill="1" applyBorder="1" applyAlignment="1">
      <alignment horizontal="left" vertical="center" indent="1"/>
    </xf>
    <xf numFmtId="0" fontId="29" fillId="17" borderId="7" xfId="0" applyFont="1" applyFill="1" applyBorder="1" applyAlignment="1">
      <alignment horizontal="left" vertical="center" indent="1"/>
    </xf>
    <xf numFmtId="0" fontId="29" fillId="17" borderId="0" xfId="0" applyFont="1" applyFill="1" applyAlignment="1">
      <alignment horizontal="left" vertical="center" indent="1"/>
    </xf>
    <xf numFmtId="0" fontId="7" fillId="18" borderId="1" xfId="0" applyFont="1" applyFill="1" applyBorder="1" applyAlignment="1">
      <alignment horizontal="left" vertical="center"/>
    </xf>
    <xf numFmtId="0" fontId="25" fillId="18" borderId="1" xfId="0" applyFont="1" applyFill="1" applyBorder="1" applyAlignment="1">
      <alignment horizontal="right" vertical="center" indent="1"/>
    </xf>
    <xf numFmtId="0" fontId="24" fillId="9" borderId="2" xfId="0" applyFont="1" applyFill="1" applyBorder="1" applyAlignment="1" applyProtection="1">
      <alignment horizontal="right" vertical="center" indent="1"/>
      <protection locked="0"/>
    </xf>
    <xf numFmtId="0" fontId="24" fillId="9" borderId="4" xfId="0" applyFont="1" applyFill="1" applyBorder="1" applyAlignment="1" applyProtection="1">
      <alignment horizontal="right" vertical="center" indent="1"/>
      <protection locked="0"/>
    </xf>
    <xf numFmtId="0" fontId="6" fillId="10" borderId="17" xfId="0" applyFont="1" applyFill="1" applyBorder="1" applyAlignment="1">
      <alignment horizontal="left" vertical="center" indent="1"/>
    </xf>
    <xf numFmtId="0" fontId="6" fillId="10" borderId="11" xfId="0" applyFont="1" applyFill="1" applyBorder="1" applyAlignment="1">
      <alignment horizontal="left" vertical="center" indent="1"/>
    </xf>
    <xf numFmtId="0" fontId="35" fillId="9" borderId="0" xfId="0" applyFont="1" applyFill="1" applyAlignment="1">
      <alignment horizontal="center" vertical="center"/>
    </xf>
    <xf numFmtId="0" fontId="11" fillId="9" borderId="2" xfId="0" applyFont="1" applyFill="1" applyBorder="1" applyAlignment="1">
      <alignment horizontal="right" vertical="center" indent="1"/>
    </xf>
    <xf numFmtId="0" fontId="11" fillId="9" borderId="4" xfId="0" applyFont="1" applyFill="1" applyBorder="1" applyAlignment="1">
      <alignment horizontal="right" vertical="center" indent="1"/>
    </xf>
    <xf numFmtId="0" fontId="24" fillId="0" borderId="2" xfId="0" applyFont="1" applyBorder="1" applyAlignment="1">
      <alignment horizontal="right" vertical="center" wrapText="1" indent="1"/>
    </xf>
    <xf numFmtId="0" fontId="24" fillId="0" borderId="4" xfId="0" applyFont="1" applyBorder="1" applyAlignment="1">
      <alignment horizontal="right" vertical="center" wrapText="1" indent="1"/>
    </xf>
    <xf numFmtId="0" fontId="30" fillId="10" borderId="17" xfId="0" applyFont="1" applyFill="1" applyBorder="1" applyAlignment="1">
      <alignment horizontal="left" vertical="center" indent="1"/>
    </xf>
    <xf numFmtId="0" fontId="30" fillId="10" borderId="11" xfId="0" applyFont="1" applyFill="1" applyBorder="1" applyAlignment="1">
      <alignment horizontal="left" vertical="center" indent="1"/>
    </xf>
    <xf numFmtId="0" fontId="25" fillId="3" borderId="17" xfId="0" applyFont="1" applyFill="1" applyBorder="1" applyAlignment="1">
      <alignment horizontal="left" vertical="center" indent="1"/>
    </xf>
    <xf numFmtId="0" fontId="25" fillId="3" borderId="11" xfId="0" applyFont="1" applyFill="1" applyBorder="1" applyAlignment="1">
      <alignment horizontal="left" vertical="center" indent="1"/>
    </xf>
    <xf numFmtId="0" fontId="39" fillId="4" borderId="15" xfId="0" applyFont="1" applyFill="1" applyBorder="1" applyAlignment="1">
      <alignment horizontal="right" vertical="center" indent="1"/>
    </xf>
    <xf numFmtId="0" fontId="34" fillId="5" borderId="2" xfId="0" applyFont="1" applyFill="1" applyBorder="1" applyAlignment="1">
      <alignment horizontal="left" vertical="center" indent="1"/>
    </xf>
    <xf numFmtId="0" fontId="34" fillId="5" borderId="3" xfId="0" applyFont="1" applyFill="1" applyBorder="1" applyAlignment="1">
      <alignment horizontal="left" vertical="center" indent="1"/>
    </xf>
    <xf numFmtId="0" fontId="34" fillId="5" borderId="4" xfId="0" applyFont="1" applyFill="1" applyBorder="1" applyAlignment="1">
      <alignment horizontal="left" vertical="center" indent="1"/>
    </xf>
    <xf numFmtId="0" fontId="9" fillId="14" borderId="2" xfId="0" applyFont="1" applyFill="1" applyBorder="1" applyAlignment="1">
      <alignment horizontal="left" vertical="center" wrapText="1" indent="1"/>
    </xf>
    <xf numFmtId="0" fontId="9" fillId="14" borderId="4" xfId="0" applyFont="1" applyFill="1" applyBorder="1" applyAlignment="1">
      <alignment horizontal="left" vertical="center" wrapText="1" indent="1"/>
    </xf>
    <xf numFmtId="0" fontId="25" fillId="7" borderId="2" xfId="0" applyFont="1" applyFill="1" applyBorder="1" applyAlignment="1">
      <alignment horizontal="right" vertical="center" indent="1"/>
    </xf>
    <xf numFmtId="0" fontId="25" fillId="7" borderId="4" xfId="0" applyFont="1" applyFill="1" applyBorder="1" applyAlignment="1">
      <alignment horizontal="right" vertical="center" indent="1"/>
    </xf>
    <xf numFmtId="0" fontId="46" fillId="15" borderId="0" xfId="5" applyFont="1" applyFill="1" applyAlignment="1">
      <alignment horizontal="center" vertical="center"/>
    </xf>
  </cellXfs>
  <cellStyles count="6">
    <cellStyle name="Comma" xfId="1" builtinId="3"/>
    <cellStyle name="Currency" xfId="2" builtinId="4"/>
    <cellStyle name="Hyperlink" xfId="5" builtinId="8"/>
    <cellStyle name="Normal" xfId="0" builtinId="0"/>
    <cellStyle name="Normal 2" xfId="4" xr:uid="{2E23A1BF-B5E1-4894-BA99-D142C5B29407}"/>
    <cellStyle name="Percent" xfId="3" builtinId="5"/>
  </cellStyles>
  <dxfs count="3">
    <dxf>
      <font>
        <color rgb="FFFF0000"/>
      </font>
      <fill>
        <patternFill patternType="none">
          <bgColor auto="1"/>
        </patternFill>
      </fill>
    </dxf>
    <dxf>
      <font>
        <color rgb="FFFF0000"/>
      </font>
      <fill>
        <patternFill patternType="none">
          <bgColor auto="1"/>
        </patternFill>
      </fill>
    </dxf>
    <dxf>
      <font>
        <color rgb="FFFF0000"/>
      </font>
    </dxf>
  </dxfs>
  <tableStyles count="0" defaultTableStyle="TableStyleMedium2" defaultPivotStyle="PivotStyleLight16"/>
  <colors>
    <mruColors>
      <color rgb="FFE6F1F9"/>
      <color rgb="FFEFF5FB"/>
      <color rgb="FFEAF4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7.0754169427451512E-3"/>
          <c:y val="2.7006172839506171E-2"/>
        </c:manualLayout>
      </c:layout>
      <c:overlay val="0"/>
      <c:spPr>
        <a:noFill/>
        <a:ln>
          <a:noFill/>
        </a:ln>
        <a:effectLst/>
      </c:spPr>
      <c:txPr>
        <a:bodyPr rot="0" spcFirstLastPara="1" vertOverflow="ellipsis" vert="horz" wrap="square" anchor="ctr" anchorCtr="1"/>
        <a:lstStyle/>
        <a:p>
          <a:pPr>
            <a:defRPr sz="32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plotArea>
      <c:layout/>
      <c:barChart>
        <c:barDir val="bar"/>
        <c:grouping val="clustered"/>
        <c:varyColors val="0"/>
        <c:ser>
          <c:idx val="0"/>
          <c:order val="0"/>
          <c:tx>
            <c:strRef>
              <c:f>'EXAMPLE Profit and Loss'!$C$13</c:f>
              <c:strCache>
                <c:ptCount val="1"/>
                <c:pt idx="0">
                  <c:v>Revenue Totals</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panose="020B050202020202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'EXAMPLE Profit and Loss'!$E$7:$I$7</c:f>
              <c:strCache>
                <c:ptCount val="5"/>
                <c:pt idx="0">
                  <c:v>Year 1</c:v>
                </c:pt>
                <c:pt idx="1">
                  <c:v>Year 2</c:v>
                </c:pt>
                <c:pt idx="2">
                  <c:v>Year 3</c:v>
                </c:pt>
                <c:pt idx="3">
                  <c:v>Year 4</c:v>
                </c:pt>
                <c:pt idx="4">
                  <c:v>Year 5</c:v>
                </c:pt>
              </c:strCache>
            </c:strRef>
          </c:cat>
          <c:val>
            <c:numRef>
              <c:f>'EXAMPLE Profit and Loss'!$E$13:$I$13</c:f>
              <c:numCache>
                <c:formatCode>_("$"* #,##0_);_("$"* \(#,##0\);_("$"* "-"??_);_(@_)</c:formatCode>
                <c:ptCount val="5"/>
                <c:pt idx="0">
                  <c:v>200500</c:v>
                </c:pt>
                <c:pt idx="1">
                  <c:v>250000</c:v>
                </c:pt>
                <c:pt idx="2">
                  <c:v>300196</c:v>
                </c:pt>
                <c:pt idx="3">
                  <c:v>181433</c:v>
                </c:pt>
                <c:pt idx="4">
                  <c:v>509747</c:v>
                </c:pt>
              </c:numCache>
            </c:numRef>
          </c:val>
          <c:extLst>
            <c:ext xmlns:c16="http://schemas.microsoft.com/office/drawing/2014/chart" uri="{C3380CC4-5D6E-409C-BE32-E72D297353CC}">
              <c16:uniqueId val="{00000000-AEFF-4CB9-823A-C0727DD86D3F}"/>
            </c:ext>
          </c:extLst>
        </c:ser>
        <c:dLbls>
          <c:showLegendKey val="0"/>
          <c:showVal val="0"/>
          <c:showCatName val="0"/>
          <c:showSerName val="0"/>
          <c:showPercent val="0"/>
          <c:showBubbleSize val="0"/>
        </c:dLbls>
        <c:gapWidth val="63"/>
        <c:axId val="1256943471"/>
        <c:axId val="1256945871"/>
      </c:barChart>
      <c:catAx>
        <c:axId val="1256943471"/>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1256945871"/>
        <c:crosses val="autoZero"/>
        <c:auto val="1"/>
        <c:lblAlgn val="ctr"/>
        <c:lblOffset val="100"/>
        <c:noMultiLvlLbl val="0"/>
      </c:catAx>
      <c:valAx>
        <c:axId val="1256945871"/>
        <c:scaling>
          <c:orientation val="minMax"/>
        </c:scaling>
        <c:delete val="0"/>
        <c:axPos val="b"/>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125694347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latin typeface="Century Gothic" panose="020B0502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'EXAMPLE Profit and Loss'!$E$15</c:f>
              <c:strCache>
                <c:ptCount val="1"/>
                <c:pt idx="0">
                  <c:v>Year 1</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panose="020B050202020202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'EXAMPLE Profit and Loss'!$C$36</c:f>
              <c:strCache>
                <c:ptCount val="1"/>
                <c:pt idx="0">
                  <c:v>Expenses Total</c:v>
                </c:pt>
              </c:strCache>
            </c:strRef>
          </c:cat>
          <c:val>
            <c:numRef>
              <c:f>'EXAMPLE Profit and Loss'!$E$36</c:f>
              <c:numCache>
                <c:formatCode>_("$"* #,##0.00_);_("$"* \(#,##0.00\);_("$"* "-"??_);_(@_)</c:formatCode>
                <c:ptCount val="1"/>
                <c:pt idx="0">
                  <c:v>138750</c:v>
                </c:pt>
              </c:numCache>
            </c:numRef>
          </c:val>
          <c:extLst>
            <c:ext xmlns:c16="http://schemas.microsoft.com/office/drawing/2014/chart" uri="{C3380CC4-5D6E-409C-BE32-E72D297353CC}">
              <c16:uniqueId val="{00000000-FDAB-487D-A37F-9B856977C7CF}"/>
            </c:ext>
          </c:extLst>
        </c:ser>
        <c:ser>
          <c:idx val="1"/>
          <c:order val="1"/>
          <c:tx>
            <c:strRef>
              <c:f>'EXAMPLE Profit and Loss'!$F$15</c:f>
              <c:strCache>
                <c:ptCount val="1"/>
                <c:pt idx="0">
                  <c:v>Year 2</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panose="020B050202020202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'EXAMPLE Profit and Loss'!$C$36</c:f>
              <c:strCache>
                <c:ptCount val="1"/>
                <c:pt idx="0">
                  <c:v>Expenses Total</c:v>
                </c:pt>
              </c:strCache>
            </c:strRef>
          </c:cat>
          <c:val>
            <c:numRef>
              <c:f>'EXAMPLE Profit and Loss'!$F$36</c:f>
              <c:numCache>
                <c:formatCode>_("$"* #,##0.00_);_("$"* \(#,##0.00\);_("$"* "-"??_);_(@_)</c:formatCode>
                <c:ptCount val="1"/>
                <c:pt idx="0">
                  <c:v>175200</c:v>
                </c:pt>
              </c:numCache>
            </c:numRef>
          </c:val>
          <c:extLst>
            <c:ext xmlns:c16="http://schemas.microsoft.com/office/drawing/2014/chart" uri="{C3380CC4-5D6E-409C-BE32-E72D297353CC}">
              <c16:uniqueId val="{00000001-FDAB-487D-A37F-9B856977C7CF}"/>
            </c:ext>
          </c:extLst>
        </c:ser>
        <c:ser>
          <c:idx val="2"/>
          <c:order val="2"/>
          <c:tx>
            <c:strRef>
              <c:f>'EXAMPLE Profit and Loss'!$G$15</c:f>
              <c:strCache>
                <c:ptCount val="1"/>
                <c:pt idx="0">
                  <c:v>Year 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panose="020B050202020202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'EXAMPLE Profit and Loss'!$C$36</c:f>
              <c:strCache>
                <c:ptCount val="1"/>
                <c:pt idx="0">
                  <c:v>Expenses Total</c:v>
                </c:pt>
              </c:strCache>
            </c:strRef>
          </c:cat>
          <c:val>
            <c:numRef>
              <c:f>'EXAMPLE Profit and Loss'!$G$36</c:f>
              <c:numCache>
                <c:formatCode>_("$"* #,##0.00_);_("$"* \(#,##0.00\);_("$"* "-"??_);_(@_)</c:formatCode>
                <c:ptCount val="1"/>
                <c:pt idx="0">
                  <c:v>170950</c:v>
                </c:pt>
              </c:numCache>
            </c:numRef>
          </c:val>
          <c:extLst>
            <c:ext xmlns:c16="http://schemas.microsoft.com/office/drawing/2014/chart" uri="{C3380CC4-5D6E-409C-BE32-E72D297353CC}">
              <c16:uniqueId val="{00000002-FDAB-487D-A37F-9B856977C7CF}"/>
            </c:ext>
          </c:extLst>
        </c:ser>
        <c:ser>
          <c:idx val="3"/>
          <c:order val="3"/>
          <c:tx>
            <c:strRef>
              <c:f>'EXAMPLE Profit and Loss'!$H$15</c:f>
              <c:strCache>
                <c:ptCount val="1"/>
                <c:pt idx="0">
                  <c:v>Year 4</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panose="020B050202020202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'EXAMPLE Profit and Loss'!$C$36</c:f>
              <c:strCache>
                <c:ptCount val="1"/>
                <c:pt idx="0">
                  <c:v>Expenses Total</c:v>
                </c:pt>
              </c:strCache>
            </c:strRef>
          </c:cat>
          <c:val>
            <c:numRef>
              <c:f>'EXAMPLE Profit and Loss'!$H$36</c:f>
              <c:numCache>
                <c:formatCode>_("$"* #,##0.00_);_("$"* \(#,##0.00\);_("$"* "-"??_);_(@_)</c:formatCode>
                <c:ptCount val="1"/>
                <c:pt idx="0">
                  <c:v>171450</c:v>
                </c:pt>
              </c:numCache>
            </c:numRef>
          </c:val>
          <c:extLst>
            <c:ext xmlns:c16="http://schemas.microsoft.com/office/drawing/2014/chart" uri="{C3380CC4-5D6E-409C-BE32-E72D297353CC}">
              <c16:uniqueId val="{00000003-FDAB-487D-A37F-9B856977C7CF}"/>
            </c:ext>
          </c:extLst>
        </c:ser>
        <c:ser>
          <c:idx val="4"/>
          <c:order val="4"/>
          <c:tx>
            <c:strRef>
              <c:f>'EXAMPLE Profit and Loss'!$I$15</c:f>
              <c:strCache>
                <c:ptCount val="1"/>
                <c:pt idx="0">
                  <c:v>Year 5</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panose="020B050202020202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'EXAMPLE Profit and Loss'!$C$36</c:f>
              <c:strCache>
                <c:ptCount val="1"/>
                <c:pt idx="0">
                  <c:v>Expenses Total</c:v>
                </c:pt>
              </c:strCache>
            </c:strRef>
          </c:cat>
          <c:val>
            <c:numRef>
              <c:f>'EXAMPLE Profit and Loss'!$I$36</c:f>
              <c:numCache>
                <c:formatCode>_("$"* #,##0.00_);_("$"* \(#,##0.00\);_("$"* "-"??_);_(@_)</c:formatCode>
                <c:ptCount val="1"/>
                <c:pt idx="0">
                  <c:v>176000</c:v>
                </c:pt>
              </c:numCache>
            </c:numRef>
          </c:val>
          <c:extLst>
            <c:ext xmlns:c16="http://schemas.microsoft.com/office/drawing/2014/chart" uri="{C3380CC4-5D6E-409C-BE32-E72D297353CC}">
              <c16:uniqueId val="{00000004-FDAB-487D-A37F-9B856977C7CF}"/>
            </c:ext>
          </c:extLst>
        </c:ser>
        <c:dLbls>
          <c:dLblPos val="outEnd"/>
          <c:showLegendKey val="0"/>
          <c:showVal val="1"/>
          <c:showCatName val="0"/>
          <c:showSerName val="0"/>
          <c:showPercent val="0"/>
          <c:showBubbleSize val="0"/>
        </c:dLbls>
        <c:gapWidth val="272"/>
        <c:axId val="1152808303"/>
        <c:axId val="1152801103"/>
      </c:barChart>
      <c:catAx>
        <c:axId val="1152808303"/>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32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1152801103"/>
        <c:crosses val="autoZero"/>
        <c:auto val="1"/>
        <c:lblAlgn val="ctr"/>
        <c:lblOffset val="100"/>
        <c:noMultiLvlLbl val="0"/>
      </c:catAx>
      <c:valAx>
        <c:axId val="1152801103"/>
        <c:scaling>
          <c:orientation val="minMax"/>
        </c:scaling>
        <c:delete val="0"/>
        <c:axPos val="b"/>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115280830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latin typeface="Century Gothic" panose="020B0502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332&amp;utm_source=template-excel&amp;utm_medium=content&amp;utm_campaign=5-Year+Financial+Planning-excel-12332&amp;lpa=5-Year+Financial+Planning+excel+12332" TargetMode="External"/></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505740</xdr:colOff>
      <xdr:row>0</xdr:row>
      <xdr:rowOff>2762478</xdr:rowOff>
    </xdr:to>
    <xdr:pic>
      <xdr:nvPicPr>
        <xdr:cNvPr id="2" name="Picture 1">
          <a:hlinkClick xmlns:r="http://schemas.openxmlformats.org/officeDocument/2006/relationships" r:id="rId1"/>
          <a:extLst>
            <a:ext uri="{FF2B5EF4-FFF2-40B4-BE49-F238E27FC236}">
              <a16:creationId xmlns:a16="http://schemas.microsoft.com/office/drawing/2014/main" id="{20997429-E4B0-4F50-9E85-4283D9404040}"/>
            </a:ext>
          </a:extLst>
        </xdr:cNvPr>
        <xdr:cNvPicPr>
          <a:picLocks noChangeAspect="1"/>
        </xdr:cNvPicPr>
      </xdr:nvPicPr>
      <xdr:blipFill>
        <a:blip xmlns:r="http://schemas.openxmlformats.org/officeDocument/2006/relationships" r:embed="rId2"/>
        <a:stretch>
          <a:fillRect/>
        </a:stretch>
      </xdr:blipFill>
      <xdr:spPr>
        <a:xfrm>
          <a:off x="0" y="0"/>
          <a:ext cx="11049915" cy="276247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28574</xdr:colOff>
      <xdr:row>2</xdr:row>
      <xdr:rowOff>9523</xdr:rowOff>
    </xdr:from>
    <xdr:to>
      <xdr:col>20</xdr:col>
      <xdr:colOff>457199</xdr:colOff>
      <xdr:row>18</xdr:row>
      <xdr:rowOff>104775</xdr:rowOff>
    </xdr:to>
    <xdr:graphicFrame macro="">
      <xdr:nvGraphicFramePr>
        <xdr:cNvPr id="4" name="Chart 3">
          <a:extLst>
            <a:ext uri="{FF2B5EF4-FFF2-40B4-BE49-F238E27FC236}">
              <a16:creationId xmlns:a16="http://schemas.microsoft.com/office/drawing/2014/main" id="{C45BE39F-C3DA-4384-A945-3695003134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18</xdr:row>
      <xdr:rowOff>161925</xdr:rowOff>
    </xdr:from>
    <xdr:to>
      <xdr:col>20</xdr:col>
      <xdr:colOff>447675</xdr:colOff>
      <xdr:row>33</xdr:row>
      <xdr:rowOff>47625</xdr:rowOff>
    </xdr:to>
    <xdr:graphicFrame macro="">
      <xdr:nvGraphicFramePr>
        <xdr:cNvPr id="5" name="Chart 4">
          <a:extLst>
            <a:ext uri="{FF2B5EF4-FFF2-40B4-BE49-F238E27FC236}">
              <a16:creationId xmlns:a16="http://schemas.microsoft.com/office/drawing/2014/main" id="{0C4A7326-59AB-4804-A981-30BB883751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martsheet.com/try-it?trp=12332&amp;utm_source=template-excel&amp;utm_medium=content&amp;utm_campaign=5-Year+Financial+Planning-excel-12332&amp;lpa=5-Year+Financial+Planning+excel+12332" TargetMode="External"/><Relationship Id="rId1" Type="http://schemas.openxmlformats.org/officeDocument/2006/relationships/hyperlink" Target="https://www.smartsheet.com/try-it?trp=11945&amp;utm_source=template-excel&amp;utm_medium=content&amp;utm_campaign=Financial+Forecast+Example-excel-11945&amp;lpa=Financial+Forecast+Example+excel+11945"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2605C-2608-4F31-AEFD-EE1A1C991337}">
  <sheetPr>
    <tabColor theme="3" tint="0.59999389629810485"/>
    <pageSetUpPr fitToPage="1"/>
  </sheetPr>
  <dimension ref="B1:M32"/>
  <sheetViews>
    <sheetView showGridLines="0" tabSelected="1" zoomScaleNormal="100" workbookViewId="0">
      <pane ySplit="1" topLeftCell="A2" activePane="bottomLeft" state="frozen"/>
      <selection pane="bottomLeft" activeCell="I50" sqref="I50"/>
    </sheetView>
  </sheetViews>
  <sheetFormatPr defaultColWidth="8.85546875" defaultRowHeight="15" x14ac:dyDescent="0.25"/>
  <cols>
    <col min="1" max="1" width="2.42578125" customWidth="1"/>
    <col min="2" max="2" width="7.28515625" customWidth="1"/>
    <col min="3" max="3" width="7.42578125" customWidth="1"/>
    <col min="4" max="4" width="27.28515625" bestFit="1" customWidth="1"/>
    <col min="5" max="5" width="15.7109375" customWidth="1"/>
    <col min="6" max="6" width="3.7109375" customWidth="1"/>
    <col min="7" max="7" width="24.42578125" customWidth="1"/>
    <col min="8" max="8" width="22.7109375" customWidth="1"/>
    <col min="9" max="13" width="15.7109375" customWidth="1"/>
    <col min="14" max="14" width="3.42578125" customWidth="1"/>
  </cols>
  <sheetData>
    <row r="1" spans="2:13" ht="223.5" customHeight="1" x14ac:dyDescent="0.25">
      <c r="B1" s="24"/>
      <c r="C1" s="24"/>
      <c r="D1" s="24"/>
      <c r="H1" s="24"/>
      <c r="I1" s="24"/>
    </row>
    <row r="2" spans="2:13" ht="49.5" customHeight="1" x14ac:dyDescent="0.25">
      <c r="B2" s="25" t="s">
        <v>199</v>
      </c>
    </row>
    <row r="3" spans="2:13" ht="32.1" customHeight="1" x14ac:dyDescent="0.25">
      <c r="B3" s="133" t="s">
        <v>153</v>
      </c>
      <c r="C3" s="133"/>
      <c r="D3" s="133"/>
      <c r="E3" s="134" t="s">
        <v>189</v>
      </c>
      <c r="F3" s="134"/>
      <c r="G3" s="134"/>
    </row>
    <row r="4" spans="2:13" ht="32.1" customHeight="1" x14ac:dyDescent="0.25">
      <c r="B4" s="133" t="s">
        <v>154</v>
      </c>
      <c r="C4" s="133"/>
      <c r="D4" s="133"/>
      <c r="E4" s="134" t="s">
        <v>188</v>
      </c>
      <c r="F4" s="134"/>
      <c r="G4" s="134"/>
    </row>
    <row r="5" spans="2:13" ht="32.1" customHeight="1" x14ac:dyDescent="0.25">
      <c r="B5" s="133" t="s">
        <v>155</v>
      </c>
      <c r="C5" s="133"/>
      <c r="D5" s="133"/>
      <c r="E5" s="134" t="s">
        <v>138</v>
      </c>
      <c r="F5" s="134"/>
      <c r="G5" s="134"/>
    </row>
    <row r="6" spans="2:13" ht="42" customHeight="1" x14ac:dyDescent="0.35">
      <c r="B6" s="114" t="s">
        <v>191</v>
      </c>
      <c r="C6" s="115"/>
      <c r="D6" s="116"/>
      <c r="E6" s="132"/>
      <c r="F6" s="123"/>
      <c r="G6" s="146" t="s">
        <v>190</v>
      </c>
      <c r="H6" s="147"/>
      <c r="I6" s="147"/>
      <c r="J6" s="147"/>
      <c r="K6" s="147"/>
      <c r="L6" s="148"/>
      <c r="M6" s="149"/>
    </row>
    <row r="7" spans="2:13" ht="32.1" customHeight="1" x14ac:dyDescent="0.25">
      <c r="B7" s="153" t="s">
        <v>137</v>
      </c>
      <c r="C7" s="153"/>
      <c r="D7" s="153"/>
      <c r="E7" s="5" t="s">
        <v>85</v>
      </c>
      <c r="F7" s="124"/>
      <c r="G7" s="150" t="s">
        <v>136</v>
      </c>
      <c r="H7" s="150"/>
      <c r="I7" s="15" t="s">
        <v>85</v>
      </c>
      <c r="J7" s="15" t="s">
        <v>86</v>
      </c>
      <c r="K7" s="16" t="s">
        <v>117</v>
      </c>
      <c r="L7" s="17" t="s">
        <v>118</v>
      </c>
      <c r="M7" s="17" t="s">
        <v>119</v>
      </c>
    </row>
    <row r="8" spans="2:13" ht="21.95" customHeight="1" x14ac:dyDescent="0.25">
      <c r="B8" s="140" t="s">
        <v>87</v>
      </c>
      <c r="C8" s="141"/>
      <c r="D8" s="141"/>
      <c r="E8" s="142"/>
      <c r="F8" s="125"/>
      <c r="G8" s="151" t="s">
        <v>76</v>
      </c>
      <c r="H8" s="152"/>
      <c r="I8" s="18">
        <f>IF(J8=0,0,J8/$J$17)</f>
        <v>0.2682163611980331</v>
      </c>
      <c r="J8" s="6">
        <v>30000</v>
      </c>
      <c r="K8" s="18">
        <v>0</v>
      </c>
      <c r="L8" s="7">
        <v>0</v>
      </c>
      <c r="M8" s="19">
        <v>0</v>
      </c>
    </row>
    <row r="9" spans="2:13" ht="21.95" customHeight="1" x14ac:dyDescent="0.25">
      <c r="B9" s="135" t="s">
        <v>88</v>
      </c>
      <c r="C9" s="135"/>
      <c r="D9" s="135"/>
      <c r="E9" s="6">
        <v>5000</v>
      </c>
      <c r="F9" s="126"/>
      <c r="G9" s="151" t="s">
        <v>109</v>
      </c>
      <c r="H9" s="152"/>
      <c r="I9" s="18">
        <f t="shared" ref="I9:I10" si="0">IF(J9=0,0,J9/$J$17)</f>
        <v>8.9405453732677692E-2</v>
      </c>
      <c r="J9" s="6">
        <v>10000</v>
      </c>
      <c r="K9" s="18">
        <v>0</v>
      </c>
      <c r="L9" s="7">
        <v>0</v>
      </c>
      <c r="M9" s="19">
        <v>0</v>
      </c>
    </row>
    <row r="10" spans="2:13" ht="21.95" customHeight="1" x14ac:dyDescent="0.25">
      <c r="B10" s="135" t="s">
        <v>89</v>
      </c>
      <c r="C10" s="135"/>
      <c r="D10" s="135"/>
      <c r="E10" s="6">
        <v>20000</v>
      </c>
      <c r="F10" s="126"/>
      <c r="G10" s="151" t="s">
        <v>24</v>
      </c>
      <c r="H10" s="152"/>
      <c r="I10" s="18">
        <f t="shared" si="0"/>
        <v>4.4702726866338846E-2</v>
      </c>
      <c r="J10" s="6">
        <v>5000</v>
      </c>
      <c r="K10" s="18">
        <v>0</v>
      </c>
      <c r="L10" s="7">
        <v>0</v>
      </c>
      <c r="M10" s="19">
        <v>0</v>
      </c>
    </row>
    <row r="11" spans="2:13" ht="21.95" customHeight="1" x14ac:dyDescent="0.25">
      <c r="B11" s="135" t="s">
        <v>90</v>
      </c>
      <c r="C11" s="135"/>
      <c r="D11" s="135"/>
      <c r="E11" s="6">
        <v>0</v>
      </c>
      <c r="F11" s="126"/>
      <c r="G11" s="151" t="s">
        <v>110</v>
      </c>
      <c r="H11" s="152"/>
      <c r="I11" s="156"/>
      <c r="J11" s="157"/>
      <c r="K11" s="157"/>
      <c r="L11" s="157"/>
      <c r="M11" s="158"/>
    </row>
    <row r="12" spans="2:13" ht="21.95" customHeight="1" x14ac:dyDescent="0.25">
      <c r="B12" s="135" t="s">
        <v>91</v>
      </c>
      <c r="C12" s="135"/>
      <c r="D12" s="135"/>
      <c r="E12" s="6">
        <v>2000</v>
      </c>
      <c r="F12" s="126"/>
      <c r="G12" s="159" t="s">
        <v>111</v>
      </c>
      <c r="H12" s="160"/>
      <c r="I12" s="35">
        <f>IF(J12=0,0,J12/$J$17)</f>
        <v>0</v>
      </c>
      <c r="J12" s="6">
        <v>0</v>
      </c>
      <c r="K12" s="18">
        <v>0</v>
      </c>
      <c r="L12" s="7">
        <v>0</v>
      </c>
      <c r="M12" s="36">
        <f>ABS(IF(J12=0,0,PMT(K12/12,L12,J12)))</f>
        <v>0</v>
      </c>
    </row>
    <row r="13" spans="2:13" ht="21.95" customHeight="1" x14ac:dyDescent="0.25">
      <c r="B13" s="135" t="s">
        <v>92</v>
      </c>
      <c r="C13" s="135"/>
      <c r="D13" s="135"/>
      <c r="E13" s="6">
        <v>0</v>
      </c>
      <c r="F13" s="126"/>
      <c r="G13" s="159" t="s">
        <v>112</v>
      </c>
      <c r="H13" s="160"/>
      <c r="I13" s="35">
        <f t="shared" ref="I13:I16" si="1">IF(J13=0,0,J13/$J$17)</f>
        <v>0.22351363433169424</v>
      </c>
      <c r="J13" s="6">
        <v>25000</v>
      </c>
      <c r="K13" s="18">
        <v>0.06</v>
      </c>
      <c r="L13" s="7">
        <f>10*12</f>
        <v>120</v>
      </c>
      <c r="M13" s="36">
        <f>ABS(IF(J13=0,0,PMT(K13/12,L13,J13)))</f>
        <v>277.55125485412361</v>
      </c>
    </row>
    <row r="14" spans="2:13" ht="21.95" customHeight="1" x14ac:dyDescent="0.25">
      <c r="B14" s="135" t="s">
        <v>93</v>
      </c>
      <c r="C14" s="135"/>
      <c r="D14" s="135"/>
      <c r="E14" s="6">
        <v>0</v>
      </c>
      <c r="F14" s="126"/>
      <c r="G14" s="159" t="s">
        <v>113</v>
      </c>
      <c r="H14" s="160"/>
      <c r="I14" s="35">
        <f t="shared" si="1"/>
        <v>2.7268663388466695E-2</v>
      </c>
      <c r="J14" s="6">
        <v>3050</v>
      </c>
      <c r="K14" s="18">
        <v>0.09</v>
      </c>
      <c r="L14" s="7">
        <f>5*12</f>
        <v>60</v>
      </c>
      <c r="M14" s="36">
        <f>ABS(IF(J14=0,0,PMT(K14/12,L14,J14)))</f>
        <v>63.312983440379725</v>
      </c>
    </row>
    <row r="15" spans="2:13" ht="21.95" customHeight="1" x14ac:dyDescent="0.25">
      <c r="B15" s="136" t="s">
        <v>94</v>
      </c>
      <c r="C15" s="137"/>
      <c r="D15" s="138"/>
      <c r="E15" s="6">
        <v>0</v>
      </c>
      <c r="F15" s="126"/>
      <c r="G15" s="159" t="s">
        <v>114</v>
      </c>
      <c r="H15" s="160"/>
      <c r="I15" s="35">
        <f t="shared" si="1"/>
        <v>0.31291908806437191</v>
      </c>
      <c r="J15" s="6">
        <v>35000</v>
      </c>
      <c r="K15" s="18">
        <v>0.06</v>
      </c>
      <c r="L15" s="7">
        <v>60</v>
      </c>
      <c r="M15" s="36">
        <f>ABS(IF(J15=0,0,PMT(K15/12,L15,J15)))</f>
        <v>676.64805352997701</v>
      </c>
    </row>
    <row r="16" spans="2:13" ht="21.95" customHeight="1" x14ac:dyDescent="0.25">
      <c r="B16" s="139" t="s">
        <v>95</v>
      </c>
      <c r="C16" s="139"/>
      <c r="D16" s="139"/>
      <c r="E16" s="27">
        <f>SUM(E9:E15)</f>
        <v>27000</v>
      </c>
      <c r="F16" s="127"/>
      <c r="G16" s="159" t="s">
        <v>115</v>
      </c>
      <c r="H16" s="160"/>
      <c r="I16" s="35">
        <f t="shared" si="1"/>
        <v>3.3974072418417524E-2</v>
      </c>
      <c r="J16" s="6">
        <v>3800</v>
      </c>
      <c r="K16" s="18">
        <v>0.12</v>
      </c>
      <c r="L16" s="7">
        <v>60</v>
      </c>
      <c r="M16" s="36">
        <f>ABS(IF(J16=0,0,PMT(K16/12,L16,J16)))</f>
        <v>84.528901202626727</v>
      </c>
    </row>
    <row r="17" spans="2:13" ht="21.95" customHeight="1" x14ac:dyDescent="0.25">
      <c r="B17" s="143" t="s">
        <v>96</v>
      </c>
      <c r="C17" s="144"/>
      <c r="D17" s="144"/>
      <c r="E17" s="145"/>
      <c r="F17" s="128"/>
      <c r="G17" s="154" t="s">
        <v>116</v>
      </c>
      <c r="H17" s="155"/>
      <c r="I17" s="20"/>
      <c r="J17" s="21">
        <f>SUM(J8:J16)</f>
        <v>111850</v>
      </c>
      <c r="K17" s="22"/>
      <c r="L17" s="22"/>
      <c r="M17" s="23">
        <f>SUM(M12:M16)</f>
        <v>1102.0411930271071</v>
      </c>
    </row>
    <row r="18" spans="2:13" ht="21.95" customHeight="1" x14ac:dyDescent="0.3">
      <c r="B18" s="135" t="s">
        <v>97</v>
      </c>
      <c r="C18" s="135"/>
      <c r="D18" s="135"/>
      <c r="E18" s="6">
        <v>0</v>
      </c>
      <c r="F18" s="126"/>
      <c r="G18" s="12"/>
      <c r="H18" s="9"/>
    </row>
    <row r="19" spans="2:13" ht="21.95" customHeight="1" x14ac:dyDescent="0.3">
      <c r="B19" s="135" t="s">
        <v>98</v>
      </c>
      <c r="C19" s="135"/>
      <c r="D19" s="135"/>
      <c r="E19" s="6">
        <v>1000</v>
      </c>
      <c r="F19" s="126"/>
      <c r="G19" s="12"/>
      <c r="H19" s="9"/>
    </row>
    <row r="20" spans="2:13" ht="21.95" customHeight="1" x14ac:dyDescent="0.3">
      <c r="B20" s="135" t="s">
        <v>56</v>
      </c>
      <c r="C20" s="135"/>
      <c r="D20" s="135"/>
      <c r="E20" s="6">
        <v>2000</v>
      </c>
      <c r="F20" s="126"/>
      <c r="G20" s="12"/>
      <c r="H20" s="9"/>
    </row>
    <row r="21" spans="2:13" ht="21.95" customHeight="1" x14ac:dyDescent="0.3">
      <c r="B21" s="135" t="s">
        <v>99</v>
      </c>
      <c r="C21" s="135"/>
      <c r="D21" s="135"/>
      <c r="E21" s="6">
        <v>1500</v>
      </c>
      <c r="F21" s="126"/>
      <c r="G21" s="12"/>
      <c r="H21" s="9"/>
    </row>
    <row r="22" spans="2:13" ht="21.95" customHeight="1" x14ac:dyDescent="0.3">
      <c r="B22" s="136" t="s">
        <v>100</v>
      </c>
      <c r="C22" s="137"/>
      <c r="D22" s="138"/>
      <c r="E22" s="6">
        <v>0</v>
      </c>
      <c r="F22" s="126"/>
      <c r="G22" s="12"/>
      <c r="H22" s="9"/>
    </row>
    <row r="23" spans="2:13" ht="21.95" customHeight="1" x14ac:dyDescent="0.3">
      <c r="B23" s="136" t="s">
        <v>101</v>
      </c>
      <c r="C23" s="137"/>
      <c r="D23" s="138"/>
      <c r="E23" s="6">
        <v>500</v>
      </c>
      <c r="F23" s="126"/>
      <c r="G23" s="12"/>
      <c r="H23" s="9"/>
    </row>
    <row r="24" spans="2:13" ht="21.95" customHeight="1" x14ac:dyDescent="0.3">
      <c r="B24" s="136" t="s">
        <v>102</v>
      </c>
      <c r="C24" s="137"/>
      <c r="D24" s="138"/>
      <c r="E24" s="6">
        <v>300</v>
      </c>
      <c r="F24" s="126"/>
      <c r="G24" s="12"/>
      <c r="H24" s="9"/>
    </row>
    <row r="25" spans="2:13" ht="21.95" customHeight="1" x14ac:dyDescent="0.3">
      <c r="B25" s="136" t="s">
        <v>103</v>
      </c>
      <c r="C25" s="137"/>
      <c r="D25" s="138"/>
      <c r="E25" s="6">
        <v>600</v>
      </c>
      <c r="F25" s="126"/>
      <c r="G25" s="12"/>
      <c r="H25" s="9"/>
    </row>
    <row r="26" spans="2:13" ht="21.95" customHeight="1" x14ac:dyDescent="0.3">
      <c r="B26" s="136" t="s">
        <v>104</v>
      </c>
      <c r="C26" s="137"/>
      <c r="D26" s="138"/>
      <c r="E26" s="6">
        <v>150</v>
      </c>
      <c r="F26" s="126"/>
      <c r="G26" s="12"/>
      <c r="H26" s="9"/>
    </row>
    <row r="27" spans="2:13" ht="21.95" customHeight="1" x14ac:dyDescent="0.3">
      <c r="B27" s="136" t="s">
        <v>105</v>
      </c>
      <c r="C27" s="137"/>
      <c r="D27" s="138"/>
      <c r="E27" s="6">
        <v>0</v>
      </c>
      <c r="F27" s="126"/>
      <c r="G27" s="12"/>
      <c r="H27" s="9"/>
    </row>
    <row r="28" spans="2:13" ht="21.95" customHeight="1" x14ac:dyDescent="0.3">
      <c r="B28" s="135" t="s">
        <v>106</v>
      </c>
      <c r="C28" s="135"/>
      <c r="D28" s="135"/>
      <c r="E28" s="6">
        <v>0</v>
      </c>
      <c r="F28" s="126"/>
      <c r="G28" s="12"/>
      <c r="H28" s="9"/>
    </row>
    <row r="29" spans="2:13" ht="21.95" customHeight="1" x14ac:dyDescent="0.3">
      <c r="B29" s="161" t="s">
        <v>107</v>
      </c>
      <c r="C29" s="161"/>
      <c r="D29" s="161"/>
      <c r="E29" s="31">
        <f>SUM(E18:E28)</f>
        <v>6050</v>
      </c>
      <c r="F29" s="127"/>
      <c r="G29" s="29"/>
      <c r="H29" s="9"/>
    </row>
    <row r="30" spans="2:13" ht="32.1" customHeight="1" x14ac:dyDescent="0.25">
      <c r="B30" s="162" t="s">
        <v>108</v>
      </c>
      <c r="C30" s="162"/>
      <c r="D30" s="162"/>
      <c r="E30" s="33">
        <f>E16+E29</f>
        <v>33050</v>
      </c>
      <c r="F30" s="129"/>
      <c r="G30" s="34"/>
      <c r="H30" s="8"/>
    </row>
    <row r="32" spans="2:13" ht="50.1" customHeight="1" x14ac:dyDescent="0.25">
      <c r="B32" s="224" t="s">
        <v>139</v>
      </c>
      <c r="C32" s="224"/>
      <c r="D32" s="224"/>
      <c r="E32" s="224"/>
      <c r="F32" s="224"/>
      <c r="G32" s="224"/>
      <c r="H32" s="224"/>
      <c r="I32" s="224"/>
      <c r="J32" s="224"/>
      <c r="K32" s="224"/>
      <c r="L32" s="224"/>
      <c r="M32" s="224"/>
    </row>
  </sheetData>
  <mergeCells count="44">
    <mergeCell ref="B32:M32"/>
    <mergeCell ref="I11:M11"/>
    <mergeCell ref="G12:H12"/>
    <mergeCell ref="G13:H13"/>
    <mergeCell ref="G14:H14"/>
    <mergeCell ref="G15:H15"/>
    <mergeCell ref="G16:H16"/>
    <mergeCell ref="B25:D25"/>
    <mergeCell ref="B26:D26"/>
    <mergeCell ref="B27:D27"/>
    <mergeCell ref="B28:D28"/>
    <mergeCell ref="B29:D29"/>
    <mergeCell ref="B30:D30"/>
    <mergeCell ref="B19:D19"/>
    <mergeCell ref="B20:D20"/>
    <mergeCell ref="B8:E8"/>
    <mergeCell ref="B17:E17"/>
    <mergeCell ref="G6:M6"/>
    <mergeCell ref="G7:H7"/>
    <mergeCell ref="G8:H8"/>
    <mergeCell ref="G9:H9"/>
    <mergeCell ref="G10:H10"/>
    <mergeCell ref="G11:H11"/>
    <mergeCell ref="B7:D7"/>
    <mergeCell ref="B9:D9"/>
    <mergeCell ref="B10:D10"/>
    <mergeCell ref="B11:D11"/>
    <mergeCell ref="B12:D12"/>
    <mergeCell ref="G17:H17"/>
    <mergeCell ref="B21:D21"/>
    <mergeCell ref="B22:D22"/>
    <mergeCell ref="B23:D23"/>
    <mergeCell ref="B24:D24"/>
    <mergeCell ref="B13:D13"/>
    <mergeCell ref="B14:D14"/>
    <mergeCell ref="B15:D15"/>
    <mergeCell ref="B16:D16"/>
    <mergeCell ref="B18:D18"/>
    <mergeCell ref="B3:D3"/>
    <mergeCell ref="E3:G3"/>
    <mergeCell ref="B4:D4"/>
    <mergeCell ref="E4:G4"/>
    <mergeCell ref="B5:D5"/>
    <mergeCell ref="E5:G5"/>
  </mergeCells>
  <hyperlinks>
    <hyperlink ref="B32:H32" r:id="rId1" display="CLICK HERE TO CREATE IN SMARTSHEET" xr:uid="{B10F4BB4-2BE5-42D4-B302-C93EBDA1B8E9}"/>
    <hyperlink ref="B32:M32" r:id="rId2" display="CLICK HERE TO CREATE IN SMARTSHEET" xr:uid="{4AD990F3-2F38-4891-B46F-2316628032D6}"/>
  </hyperlinks>
  <pageMargins left="0.7" right="0.7" top="0.75" bottom="0.75" header="0.3" footer="0.3"/>
  <pageSetup scale="48" orientation="portrait" horizontalDpi="1200" verticalDpi="12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79998168889431442"/>
    <pageSetUpPr fitToPage="1"/>
  </sheetPr>
  <dimension ref="B1:I25"/>
  <sheetViews>
    <sheetView showGridLines="0" topLeftCell="A13" zoomScaleNormal="100" workbookViewId="0">
      <selection activeCell="D72" sqref="D72"/>
    </sheetView>
  </sheetViews>
  <sheetFormatPr defaultColWidth="8.85546875" defaultRowHeight="15" x14ac:dyDescent="0.25"/>
  <cols>
    <col min="1" max="1" width="2.42578125" customWidth="1"/>
    <col min="2" max="2" width="7.28515625" customWidth="1"/>
    <col min="3" max="3" width="7.42578125" customWidth="1"/>
    <col min="4" max="4" width="27.28515625" bestFit="1" customWidth="1"/>
    <col min="5" max="5" width="15.7109375" customWidth="1"/>
    <col min="6" max="6" width="27.7109375" customWidth="1"/>
    <col min="7" max="7" width="24.42578125" customWidth="1"/>
    <col min="8" max="9" width="22.7109375" customWidth="1"/>
    <col min="10" max="10" width="3.42578125" customWidth="1"/>
  </cols>
  <sheetData>
    <row r="1" spans="2:9" ht="49.5" customHeight="1" x14ac:dyDescent="0.25">
      <c r="B1" s="25" t="s">
        <v>187</v>
      </c>
    </row>
    <row r="2" spans="2:9" ht="32.1" customHeight="1" x14ac:dyDescent="0.25">
      <c r="B2" s="153" t="s">
        <v>137</v>
      </c>
      <c r="C2" s="153"/>
      <c r="D2" s="153"/>
      <c r="E2" s="5" t="s">
        <v>85</v>
      </c>
      <c r="F2" s="5" t="s">
        <v>135</v>
      </c>
      <c r="G2" s="11"/>
      <c r="H2" s="11"/>
      <c r="I2" s="8"/>
    </row>
    <row r="3" spans="2:9" ht="21.95" customHeight="1" x14ac:dyDescent="0.3">
      <c r="B3" s="163" t="s">
        <v>87</v>
      </c>
      <c r="C3" s="163"/>
      <c r="D3" s="163"/>
      <c r="E3" s="163"/>
      <c r="F3" s="163"/>
      <c r="G3" s="26"/>
      <c r="H3" s="11"/>
      <c r="I3" s="9"/>
    </row>
    <row r="4" spans="2:9" ht="21.95" customHeight="1" x14ac:dyDescent="0.25">
      <c r="B4" s="135" t="s">
        <v>88</v>
      </c>
      <c r="C4" s="135"/>
      <c r="D4" s="135"/>
      <c r="E4" s="6">
        <v>5000</v>
      </c>
      <c r="F4" s="7">
        <v>0</v>
      </c>
      <c r="G4" s="12"/>
      <c r="H4" s="12"/>
      <c r="I4" s="10"/>
    </row>
    <row r="5" spans="2:9" ht="21.95" customHeight="1" x14ac:dyDescent="0.25">
      <c r="B5" s="135" t="s">
        <v>89</v>
      </c>
      <c r="C5" s="135"/>
      <c r="D5" s="135"/>
      <c r="E5" s="6">
        <v>20000</v>
      </c>
      <c r="F5" s="7">
        <v>10</v>
      </c>
      <c r="G5" s="12"/>
      <c r="H5" s="12"/>
      <c r="I5" s="10"/>
    </row>
    <row r="6" spans="2:9" ht="21.95" customHeight="1" x14ac:dyDescent="0.25">
      <c r="B6" s="135" t="s">
        <v>90</v>
      </c>
      <c r="C6" s="135"/>
      <c r="D6" s="135"/>
      <c r="E6" s="6">
        <v>0</v>
      </c>
      <c r="F6" s="7">
        <v>0</v>
      </c>
      <c r="G6" s="12"/>
      <c r="H6" s="12"/>
      <c r="I6" s="10"/>
    </row>
    <row r="7" spans="2:9" ht="21.95" customHeight="1" x14ac:dyDescent="0.25">
      <c r="B7" s="135" t="s">
        <v>91</v>
      </c>
      <c r="C7" s="135"/>
      <c r="D7" s="135"/>
      <c r="E7" s="6">
        <v>2000</v>
      </c>
      <c r="F7" s="7">
        <v>5</v>
      </c>
      <c r="G7" s="12"/>
      <c r="H7" s="12"/>
      <c r="I7" s="10"/>
    </row>
    <row r="8" spans="2:9" ht="21.95" customHeight="1" x14ac:dyDescent="0.25">
      <c r="B8" s="135" t="s">
        <v>92</v>
      </c>
      <c r="C8" s="135"/>
      <c r="D8" s="135"/>
      <c r="E8" s="6">
        <v>0</v>
      </c>
      <c r="F8" s="7">
        <v>0</v>
      </c>
      <c r="G8" s="12"/>
      <c r="H8" s="12"/>
      <c r="I8" s="10"/>
    </row>
    <row r="9" spans="2:9" ht="21.95" customHeight="1" x14ac:dyDescent="0.25">
      <c r="B9" s="135" t="s">
        <v>93</v>
      </c>
      <c r="C9" s="135"/>
      <c r="D9" s="135"/>
      <c r="E9" s="6">
        <v>0</v>
      </c>
      <c r="F9" s="7">
        <v>0</v>
      </c>
      <c r="G9" s="12"/>
      <c r="H9" s="12"/>
      <c r="I9" s="10"/>
    </row>
    <row r="10" spans="2:9" ht="21.95" customHeight="1" x14ac:dyDescent="0.25">
      <c r="B10" s="136" t="s">
        <v>94</v>
      </c>
      <c r="C10" s="137"/>
      <c r="D10" s="138"/>
      <c r="E10" s="6">
        <v>0</v>
      </c>
      <c r="F10" s="7">
        <v>0</v>
      </c>
      <c r="G10" s="12"/>
      <c r="H10" s="12"/>
      <c r="I10" s="10"/>
    </row>
    <row r="11" spans="2:9" ht="21.95" customHeight="1" x14ac:dyDescent="0.3">
      <c r="B11" s="139" t="s">
        <v>95</v>
      </c>
      <c r="C11" s="139"/>
      <c r="D11" s="139"/>
      <c r="E11" s="27">
        <f>SUM(E4:E10)</f>
        <v>27000</v>
      </c>
      <c r="F11" s="28"/>
      <c r="G11" s="29"/>
      <c r="H11" s="13"/>
      <c r="I11" s="9"/>
    </row>
    <row r="12" spans="2:9" ht="21.95" customHeight="1" x14ac:dyDescent="0.3">
      <c r="B12" s="164" t="s">
        <v>96</v>
      </c>
      <c r="C12" s="164"/>
      <c r="D12" s="164"/>
      <c r="E12" s="164"/>
      <c r="F12" s="164"/>
      <c r="G12" s="30"/>
      <c r="H12" s="13"/>
      <c r="I12" s="9"/>
    </row>
    <row r="13" spans="2:9" ht="21.95" customHeight="1" x14ac:dyDescent="0.3">
      <c r="B13" s="135" t="s">
        <v>97</v>
      </c>
      <c r="C13" s="135"/>
      <c r="D13" s="135"/>
      <c r="E13" s="6">
        <v>0</v>
      </c>
      <c r="F13" s="7">
        <v>0</v>
      </c>
      <c r="G13" s="12"/>
      <c r="H13" s="13"/>
      <c r="I13" s="9"/>
    </row>
    <row r="14" spans="2:9" ht="21.95" customHeight="1" x14ac:dyDescent="0.3">
      <c r="B14" s="135" t="s">
        <v>98</v>
      </c>
      <c r="C14" s="135"/>
      <c r="D14" s="135"/>
      <c r="E14" s="6">
        <v>1000</v>
      </c>
      <c r="F14" s="7">
        <v>0</v>
      </c>
      <c r="G14" s="12"/>
      <c r="H14" s="13"/>
      <c r="I14" s="9"/>
    </row>
    <row r="15" spans="2:9" ht="21.95" customHeight="1" x14ac:dyDescent="0.3">
      <c r="B15" s="135" t="s">
        <v>56</v>
      </c>
      <c r="C15" s="135"/>
      <c r="D15" s="135"/>
      <c r="E15" s="6">
        <v>2000</v>
      </c>
      <c r="F15" s="7">
        <v>0</v>
      </c>
      <c r="G15" s="12"/>
      <c r="H15" s="13"/>
      <c r="I15" s="9"/>
    </row>
    <row r="16" spans="2:9" ht="21.95" customHeight="1" x14ac:dyDescent="0.3">
      <c r="B16" s="135" t="s">
        <v>99</v>
      </c>
      <c r="C16" s="135"/>
      <c r="D16" s="135"/>
      <c r="E16" s="6">
        <v>1500</v>
      </c>
      <c r="F16" s="7">
        <v>0</v>
      </c>
      <c r="G16" s="12"/>
      <c r="H16" s="13"/>
      <c r="I16" s="9"/>
    </row>
    <row r="17" spans="2:9" ht="21.95" customHeight="1" x14ac:dyDescent="0.3">
      <c r="B17" s="136" t="s">
        <v>100</v>
      </c>
      <c r="C17" s="137"/>
      <c r="D17" s="138"/>
      <c r="E17" s="6">
        <v>0</v>
      </c>
      <c r="F17" s="7">
        <v>0</v>
      </c>
      <c r="G17" s="12"/>
      <c r="H17" s="13"/>
      <c r="I17" s="9"/>
    </row>
    <row r="18" spans="2:9" ht="21.95" customHeight="1" x14ac:dyDescent="0.3">
      <c r="B18" s="136" t="s">
        <v>101</v>
      </c>
      <c r="C18" s="137"/>
      <c r="D18" s="138"/>
      <c r="E18" s="6">
        <v>500</v>
      </c>
      <c r="F18" s="7">
        <v>0</v>
      </c>
      <c r="G18" s="12"/>
      <c r="H18" s="13"/>
      <c r="I18" s="9"/>
    </row>
    <row r="19" spans="2:9" ht="21.95" customHeight="1" x14ac:dyDescent="0.3">
      <c r="B19" s="136" t="s">
        <v>102</v>
      </c>
      <c r="C19" s="137"/>
      <c r="D19" s="138"/>
      <c r="E19" s="6">
        <v>300</v>
      </c>
      <c r="F19" s="7">
        <v>0</v>
      </c>
      <c r="G19" s="12"/>
      <c r="H19" s="13"/>
      <c r="I19" s="9"/>
    </row>
    <row r="20" spans="2:9" ht="21.95" customHeight="1" x14ac:dyDescent="0.3">
      <c r="B20" s="136" t="s">
        <v>103</v>
      </c>
      <c r="C20" s="137"/>
      <c r="D20" s="138"/>
      <c r="E20" s="6">
        <v>600</v>
      </c>
      <c r="F20" s="7">
        <v>0</v>
      </c>
      <c r="G20" s="12"/>
      <c r="H20" s="13"/>
      <c r="I20" s="9"/>
    </row>
    <row r="21" spans="2:9" ht="21.95" customHeight="1" x14ac:dyDescent="0.3">
      <c r="B21" s="136" t="s">
        <v>104</v>
      </c>
      <c r="C21" s="137"/>
      <c r="D21" s="138"/>
      <c r="E21" s="6">
        <v>150</v>
      </c>
      <c r="F21" s="7">
        <v>0</v>
      </c>
      <c r="G21" s="12"/>
      <c r="H21" s="13"/>
      <c r="I21" s="9"/>
    </row>
    <row r="22" spans="2:9" ht="21.95" customHeight="1" x14ac:dyDescent="0.3">
      <c r="B22" s="136" t="s">
        <v>105</v>
      </c>
      <c r="C22" s="137"/>
      <c r="D22" s="138"/>
      <c r="E22" s="6">
        <v>0</v>
      </c>
      <c r="F22" s="7">
        <v>0</v>
      </c>
      <c r="G22" s="12"/>
      <c r="H22" s="13"/>
      <c r="I22" s="9"/>
    </row>
    <row r="23" spans="2:9" ht="21.95" customHeight="1" x14ac:dyDescent="0.3">
      <c r="B23" s="135" t="s">
        <v>106</v>
      </c>
      <c r="C23" s="135"/>
      <c r="D23" s="135"/>
      <c r="E23" s="6">
        <v>0</v>
      </c>
      <c r="F23" s="7">
        <v>0</v>
      </c>
      <c r="G23" s="12"/>
      <c r="H23" s="13"/>
      <c r="I23" s="9"/>
    </row>
    <row r="24" spans="2:9" ht="21.95" customHeight="1" x14ac:dyDescent="0.3">
      <c r="B24" s="161" t="s">
        <v>107</v>
      </c>
      <c r="C24" s="161"/>
      <c r="D24" s="161"/>
      <c r="E24" s="31">
        <f>SUM(E13:E23)</f>
        <v>6050</v>
      </c>
      <c r="F24" s="32"/>
      <c r="G24" s="29"/>
      <c r="H24" s="13"/>
      <c r="I24" s="9"/>
    </row>
    <row r="25" spans="2:9" ht="32.1" customHeight="1" x14ac:dyDescent="0.25">
      <c r="B25" s="162" t="s">
        <v>108</v>
      </c>
      <c r="C25" s="162"/>
      <c r="D25" s="162"/>
      <c r="E25" s="33">
        <f>E11+E24</f>
        <v>33050</v>
      </c>
      <c r="F25" s="33"/>
      <c r="G25" s="34"/>
      <c r="H25" s="14"/>
      <c r="I25" s="8"/>
    </row>
  </sheetData>
  <mergeCells count="24">
    <mergeCell ref="B3:F3"/>
    <mergeCell ref="B12:F12"/>
    <mergeCell ref="B20:D20"/>
    <mergeCell ref="B21:D21"/>
    <mergeCell ref="B22:D22"/>
    <mergeCell ref="B16:D16"/>
    <mergeCell ref="B17:D17"/>
    <mergeCell ref="B18:D18"/>
    <mergeCell ref="B23:D23"/>
    <mergeCell ref="B24:D24"/>
    <mergeCell ref="B19:D19"/>
    <mergeCell ref="B2:D2"/>
    <mergeCell ref="B25:D25"/>
    <mergeCell ref="B13:D13"/>
    <mergeCell ref="B14:D14"/>
    <mergeCell ref="B8:D8"/>
    <mergeCell ref="B9:D9"/>
    <mergeCell ref="B10:D10"/>
    <mergeCell ref="B11:D11"/>
    <mergeCell ref="B4:D4"/>
    <mergeCell ref="B5:D5"/>
    <mergeCell ref="B6:D6"/>
    <mergeCell ref="B7:D7"/>
    <mergeCell ref="B15:D15"/>
  </mergeCells>
  <pageMargins left="0.7" right="0.7" top="0.75" bottom="0.75" header="0.3" footer="0.3"/>
  <pageSetup scale="58"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79998168889431442"/>
    <pageSetUpPr fitToPage="1"/>
  </sheetPr>
  <dimension ref="B1:J45"/>
  <sheetViews>
    <sheetView showGridLines="0" topLeftCell="A29" zoomScaleNormal="100" workbookViewId="0">
      <selection activeCell="E5" sqref="E5"/>
    </sheetView>
  </sheetViews>
  <sheetFormatPr defaultColWidth="8.85546875" defaultRowHeight="15" x14ac:dyDescent="0.25"/>
  <cols>
    <col min="1" max="1" width="3.42578125" customWidth="1"/>
    <col min="2" max="2" width="4.7109375" customWidth="1"/>
    <col min="4" max="4" width="31.28515625" bestFit="1" customWidth="1"/>
    <col min="5" max="9" width="20.7109375" customWidth="1"/>
    <col min="10" max="10" width="4.7109375" customWidth="1"/>
  </cols>
  <sheetData>
    <row r="1" spans="2:10" ht="50.1" customHeight="1" thickBot="1" x14ac:dyDescent="0.3">
      <c r="B1" s="25" t="s">
        <v>192</v>
      </c>
    </row>
    <row r="2" spans="2:10" ht="15.75" customHeight="1" thickTop="1" x14ac:dyDescent="0.25">
      <c r="B2" s="45"/>
      <c r="C2" s="45"/>
      <c r="D2" s="45"/>
      <c r="E2" s="45"/>
      <c r="F2" s="45"/>
      <c r="G2" s="45"/>
      <c r="H2" s="45"/>
      <c r="I2" s="45"/>
      <c r="J2" s="45"/>
    </row>
    <row r="3" spans="2:10" ht="32.1" customHeight="1" x14ac:dyDescent="0.3">
      <c r="B3" s="37"/>
      <c r="C3" s="172" t="s">
        <v>193</v>
      </c>
      <c r="D3" s="172"/>
      <c r="E3" s="172"/>
      <c r="F3" s="172"/>
      <c r="G3" s="172"/>
      <c r="H3" s="172"/>
      <c r="I3" s="172"/>
      <c r="J3" s="37"/>
    </row>
    <row r="4" spans="2:10" ht="15" customHeight="1" x14ac:dyDescent="0.35">
      <c r="B4" s="37"/>
      <c r="C4" s="61"/>
      <c r="D4" s="61"/>
      <c r="E4" s="38"/>
      <c r="F4" s="38"/>
      <c r="G4" s="38"/>
      <c r="H4" s="37"/>
      <c r="I4" s="37"/>
      <c r="J4" s="37"/>
    </row>
    <row r="5" spans="2:10" ht="21.95" customHeight="1" x14ac:dyDescent="0.3">
      <c r="B5" s="37"/>
      <c r="C5" s="173" t="s">
        <v>147</v>
      </c>
      <c r="D5" s="173"/>
      <c r="E5" s="68" t="s">
        <v>145</v>
      </c>
      <c r="F5" s="68" t="s">
        <v>145</v>
      </c>
      <c r="G5" s="68" t="s">
        <v>145</v>
      </c>
      <c r="H5" s="68" t="s">
        <v>145</v>
      </c>
      <c r="I5" s="68" t="s">
        <v>145</v>
      </c>
      <c r="J5" s="37"/>
    </row>
    <row r="6" spans="2:10" ht="16.5" x14ac:dyDescent="0.3">
      <c r="B6" s="37"/>
      <c r="C6" s="37"/>
      <c r="D6" s="37"/>
      <c r="E6" s="37"/>
      <c r="F6" s="37"/>
      <c r="G6" s="37"/>
      <c r="H6" s="37"/>
      <c r="I6" s="37"/>
      <c r="J6" s="37"/>
    </row>
    <row r="7" spans="2:10" ht="32.1" customHeight="1" x14ac:dyDescent="0.3">
      <c r="B7" s="37"/>
      <c r="C7" s="166" t="s">
        <v>150</v>
      </c>
      <c r="D7" s="166"/>
      <c r="E7" s="120" t="s">
        <v>82</v>
      </c>
      <c r="F7" s="120" t="s">
        <v>83</v>
      </c>
      <c r="G7" s="120" t="s">
        <v>84</v>
      </c>
      <c r="H7" s="120" t="s">
        <v>196</v>
      </c>
      <c r="I7" s="120" t="s">
        <v>197</v>
      </c>
      <c r="J7" s="37"/>
    </row>
    <row r="8" spans="2:10" ht="21.95" customHeight="1" x14ac:dyDescent="0.3">
      <c r="B8" s="37"/>
      <c r="C8" s="167" t="s">
        <v>0</v>
      </c>
      <c r="D8" s="168"/>
      <c r="E8" s="54">
        <v>150000</v>
      </c>
      <c r="F8" s="54">
        <v>175000</v>
      </c>
      <c r="G8" s="54">
        <v>250550</v>
      </c>
      <c r="H8" s="54">
        <v>150550</v>
      </c>
      <c r="I8" s="54">
        <v>450550</v>
      </c>
      <c r="J8" s="37"/>
    </row>
    <row r="9" spans="2:10" ht="21.95" customHeight="1" x14ac:dyDescent="0.3">
      <c r="B9" s="37"/>
      <c r="C9" s="167" t="s">
        <v>1</v>
      </c>
      <c r="D9" s="168"/>
      <c r="E9" s="54">
        <v>0</v>
      </c>
      <c r="F9" s="54">
        <v>0</v>
      </c>
      <c r="G9" s="54">
        <v>1256</v>
      </c>
      <c r="H9" s="54">
        <v>3456</v>
      </c>
      <c r="I9" s="54">
        <v>6543</v>
      </c>
      <c r="J9" s="37"/>
    </row>
    <row r="10" spans="2:10" ht="21.95" customHeight="1" x14ac:dyDescent="0.3">
      <c r="B10" s="37"/>
      <c r="C10" s="167" t="s">
        <v>2</v>
      </c>
      <c r="D10" s="168"/>
      <c r="E10" s="54">
        <v>50500</v>
      </c>
      <c r="F10" s="54">
        <v>75000</v>
      </c>
      <c r="G10" s="54">
        <v>44123</v>
      </c>
      <c r="H10" s="54">
        <v>22000</v>
      </c>
      <c r="I10" s="54">
        <v>45000</v>
      </c>
      <c r="J10" s="37"/>
    </row>
    <row r="11" spans="2:10" ht="21.95" customHeight="1" x14ac:dyDescent="0.3">
      <c r="B11" s="37"/>
      <c r="C11" s="167" t="s">
        <v>3</v>
      </c>
      <c r="D11" s="168"/>
      <c r="E11" s="54">
        <v>0</v>
      </c>
      <c r="F11" s="54">
        <v>0</v>
      </c>
      <c r="G11" s="54">
        <v>4267</v>
      </c>
      <c r="H11" s="54">
        <v>5427</v>
      </c>
      <c r="I11" s="54">
        <v>7654</v>
      </c>
      <c r="J11" s="37"/>
    </row>
    <row r="12" spans="2:10" ht="21.95" customHeight="1" x14ac:dyDescent="0.3">
      <c r="B12" s="37"/>
      <c r="C12" s="167" t="s">
        <v>4</v>
      </c>
      <c r="D12" s="168"/>
      <c r="E12" s="54">
        <v>0</v>
      </c>
      <c r="F12" s="54">
        <v>0</v>
      </c>
      <c r="G12" s="54">
        <v>0</v>
      </c>
      <c r="H12" s="54">
        <v>0</v>
      </c>
      <c r="I12" s="54">
        <v>0</v>
      </c>
      <c r="J12" s="37"/>
    </row>
    <row r="13" spans="2:10" ht="21.95" customHeight="1" x14ac:dyDescent="0.3">
      <c r="B13" s="37"/>
      <c r="C13" s="174" t="s">
        <v>152</v>
      </c>
      <c r="D13" s="174"/>
      <c r="E13" s="40">
        <f>SUM(E8:E12)</f>
        <v>200500</v>
      </c>
      <c r="F13" s="40">
        <f>SUM(F8:F12)</f>
        <v>250000</v>
      </c>
      <c r="G13" s="40">
        <f>SUM(G8:G12)</f>
        <v>300196</v>
      </c>
      <c r="H13" s="40">
        <f t="shared" ref="H13:I13" si="0">SUM(H8:H12)</f>
        <v>181433</v>
      </c>
      <c r="I13" s="40">
        <f t="shared" si="0"/>
        <v>509747</v>
      </c>
      <c r="J13" s="37"/>
    </row>
    <row r="14" spans="2:10" ht="16.5" x14ac:dyDescent="0.3">
      <c r="B14" s="37"/>
      <c r="C14" s="37"/>
      <c r="D14" s="37"/>
      <c r="E14" s="39"/>
      <c r="F14" s="39"/>
      <c r="G14" s="39"/>
      <c r="H14" s="37"/>
      <c r="I14" s="37"/>
      <c r="J14" s="37"/>
    </row>
    <row r="15" spans="2:10" ht="32.1" customHeight="1" x14ac:dyDescent="0.3">
      <c r="B15" s="37"/>
      <c r="C15" s="166" t="s">
        <v>151</v>
      </c>
      <c r="D15" s="166"/>
      <c r="E15" s="120" t="s">
        <v>82</v>
      </c>
      <c r="F15" s="120" t="s">
        <v>83</v>
      </c>
      <c r="G15" s="120" t="s">
        <v>84</v>
      </c>
      <c r="H15" s="120" t="s">
        <v>196</v>
      </c>
      <c r="I15" s="120" t="s">
        <v>197</v>
      </c>
      <c r="J15" s="37"/>
    </row>
    <row r="16" spans="2:10" ht="21.95" customHeight="1" x14ac:dyDescent="0.3">
      <c r="B16" s="37"/>
      <c r="C16" s="167" t="s">
        <v>5</v>
      </c>
      <c r="D16" s="168"/>
      <c r="E16" s="54">
        <v>500</v>
      </c>
      <c r="F16" s="54">
        <v>450</v>
      </c>
      <c r="G16" s="54">
        <v>450</v>
      </c>
      <c r="H16" s="54">
        <v>450</v>
      </c>
      <c r="I16" s="54">
        <v>450</v>
      </c>
      <c r="J16" s="37"/>
    </row>
    <row r="17" spans="2:10" ht="21.95" customHeight="1" x14ac:dyDescent="0.3">
      <c r="B17" s="37"/>
      <c r="C17" s="167" t="s">
        <v>6</v>
      </c>
      <c r="D17" s="168"/>
      <c r="E17" s="54">
        <v>12000</v>
      </c>
      <c r="F17" s="54">
        <v>8000</v>
      </c>
      <c r="G17" s="54">
        <v>4000</v>
      </c>
      <c r="H17" s="54">
        <v>4000</v>
      </c>
      <c r="I17" s="54">
        <v>4000</v>
      </c>
      <c r="J17" s="37"/>
    </row>
    <row r="18" spans="2:10" ht="21.95" customHeight="1" x14ac:dyDescent="0.3">
      <c r="B18" s="37"/>
      <c r="C18" s="167" t="s">
        <v>7</v>
      </c>
      <c r="D18" s="168"/>
      <c r="E18" s="54">
        <v>0</v>
      </c>
      <c r="F18" s="54">
        <v>0</v>
      </c>
      <c r="G18" s="54">
        <v>450</v>
      </c>
      <c r="H18" s="54">
        <v>450</v>
      </c>
      <c r="I18" s="54">
        <v>450</v>
      </c>
      <c r="J18" s="37"/>
    </row>
    <row r="19" spans="2:10" ht="21.95" customHeight="1" x14ac:dyDescent="0.3">
      <c r="B19" s="37"/>
      <c r="C19" s="167" t="s">
        <v>8</v>
      </c>
      <c r="D19" s="168"/>
      <c r="E19" s="54">
        <v>55000</v>
      </c>
      <c r="F19" s="54">
        <v>75000</v>
      </c>
      <c r="G19" s="54">
        <v>75000</v>
      </c>
      <c r="H19" s="54">
        <v>75000</v>
      </c>
      <c r="I19" s="54">
        <v>75000</v>
      </c>
      <c r="J19" s="37"/>
    </row>
    <row r="20" spans="2:10" ht="21.95" customHeight="1" x14ac:dyDescent="0.3">
      <c r="B20" s="37"/>
      <c r="C20" s="167" t="s">
        <v>9</v>
      </c>
      <c r="D20" s="168"/>
      <c r="E20" s="54">
        <v>0</v>
      </c>
      <c r="F20" s="54">
        <v>0</v>
      </c>
      <c r="G20" s="54">
        <v>0</v>
      </c>
      <c r="H20" s="54">
        <v>0</v>
      </c>
      <c r="I20" s="54">
        <v>0</v>
      </c>
      <c r="J20" s="37"/>
    </row>
    <row r="21" spans="2:10" ht="21.95" customHeight="1" x14ac:dyDescent="0.3">
      <c r="B21" s="37"/>
      <c r="C21" s="167" t="s">
        <v>10</v>
      </c>
      <c r="D21" s="168"/>
      <c r="E21" s="54">
        <v>0</v>
      </c>
      <c r="F21" s="54">
        <v>0</v>
      </c>
      <c r="G21" s="54">
        <v>0</v>
      </c>
      <c r="H21" s="54">
        <v>0</v>
      </c>
      <c r="I21" s="54">
        <v>0</v>
      </c>
      <c r="J21" s="37"/>
    </row>
    <row r="22" spans="2:10" ht="21.95" customHeight="1" x14ac:dyDescent="0.3">
      <c r="B22" s="37"/>
      <c r="C22" s="167" t="s">
        <v>11</v>
      </c>
      <c r="D22" s="168"/>
      <c r="E22" s="54">
        <v>0</v>
      </c>
      <c r="F22" s="54">
        <v>0</v>
      </c>
      <c r="G22" s="54">
        <v>450</v>
      </c>
      <c r="H22" s="54">
        <v>450</v>
      </c>
      <c r="I22" s="54">
        <v>5000</v>
      </c>
      <c r="J22" s="37"/>
    </row>
    <row r="23" spans="2:10" ht="21.95" customHeight="1" x14ac:dyDescent="0.3">
      <c r="B23" s="37"/>
      <c r="C23" s="167" t="s">
        <v>12</v>
      </c>
      <c r="D23" s="168"/>
      <c r="E23" s="54">
        <v>2250</v>
      </c>
      <c r="F23" s="54">
        <v>2250</v>
      </c>
      <c r="G23" s="54">
        <v>2250</v>
      </c>
      <c r="H23" s="54">
        <v>2250</v>
      </c>
      <c r="I23" s="54">
        <v>2250</v>
      </c>
      <c r="J23" s="37"/>
    </row>
    <row r="24" spans="2:10" ht="21.95" customHeight="1" x14ac:dyDescent="0.3">
      <c r="B24" s="37"/>
      <c r="C24" s="167" t="s">
        <v>13</v>
      </c>
      <c r="D24" s="168"/>
      <c r="E24" s="54">
        <v>2000</v>
      </c>
      <c r="F24" s="54">
        <v>2500</v>
      </c>
      <c r="G24" s="54">
        <v>450</v>
      </c>
      <c r="H24" s="54">
        <v>450</v>
      </c>
      <c r="I24" s="54">
        <v>450</v>
      </c>
      <c r="J24" s="37"/>
    </row>
    <row r="25" spans="2:10" ht="21.95" customHeight="1" x14ac:dyDescent="0.3">
      <c r="B25" s="37"/>
      <c r="C25" s="167" t="s">
        <v>14</v>
      </c>
      <c r="D25" s="168"/>
      <c r="E25" s="54">
        <v>0</v>
      </c>
      <c r="F25" s="54">
        <v>0</v>
      </c>
      <c r="G25" s="54">
        <v>450</v>
      </c>
      <c r="H25" s="54">
        <v>450</v>
      </c>
      <c r="I25" s="54">
        <v>450</v>
      </c>
      <c r="J25" s="37"/>
    </row>
    <row r="26" spans="2:10" ht="21.95" customHeight="1" x14ac:dyDescent="0.3">
      <c r="B26" s="37"/>
      <c r="C26" s="167" t="s">
        <v>15</v>
      </c>
      <c r="D26" s="168"/>
      <c r="E26" s="54">
        <v>0</v>
      </c>
      <c r="F26" s="54">
        <v>0</v>
      </c>
      <c r="G26" s="54">
        <v>450</v>
      </c>
      <c r="H26" s="54">
        <v>450</v>
      </c>
      <c r="I26" s="54">
        <v>450</v>
      </c>
      <c r="J26" s="37"/>
    </row>
    <row r="27" spans="2:10" ht="21.95" customHeight="1" x14ac:dyDescent="0.3">
      <c r="B27" s="37"/>
      <c r="C27" s="167" t="s">
        <v>16</v>
      </c>
      <c r="D27" s="168"/>
      <c r="E27" s="54">
        <v>0</v>
      </c>
      <c r="F27" s="54">
        <v>0</v>
      </c>
      <c r="G27" s="54">
        <v>0</v>
      </c>
      <c r="H27" s="54">
        <v>0</v>
      </c>
      <c r="I27" s="54">
        <v>0</v>
      </c>
      <c r="J27" s="37"/>
    </row>
    <row r="28" spans="2:10" ht="21.95" customHeight="1" x14ac:dyDescent="0.3">
      <c r="B28" s="37"/>
      <c r="C28" s="167" t="s">
        <v>17</v>
      </c>
      <c r="D28" s="168"/>
      <c r="E28" s="54">
        <v>2000</v>
      </c>
      <c r="F28" s="54">
        <v>2000</v>
      </c>
      <c r="G28" s="54">
        <v>2000</v>
      </c>
      <c r="H28" s="54">
        <v>2500</v>
      </c>
      <c r="I28" s="54">
        <v>2500</v>
      </c>
      <c r="J28" s="37"/>
    </row>
    <row r="29" spans="2:10" ht="21.95" customHeight="1" x14ac:dyDescent="0.3">
      <c r="B29" s="37"/>
      <c r="C29" s="167" t="s">
        <v>18</v>
      </c>
      <c r="D29" s="168"/>
      <c r="E29" s="54">
        <v>0</v>
      </c>
      <c r="F29" s="54">
        <v>0</v>
      </c>
      <c r="G29" s="54">
        <v>0</v>
      </c>
      <c r="H29" s="54">
        <v>0</v>
      </c>
      <c r="I29" s="54">
        <v>0</v>
      </c>
      <c r="J29" s="37"/>
    </row>
    <row r="30" spans="2:10" ht="21.95" customHeight="1" x14ac:dyDescent="0.3">
      <c r="B30" s="37"/>
      <c r="C30" s="167" t="s">
        <v>19</v>
      </c>
      <c r="D30" s="168"/>
      <c r="E30" s="54">
        <v>65000</v>
      </c>
      <c r="F30" s="54">
        <v>85000</v>
      </c>
      <c r="G30" s="54">
        <v>85000</v>
      </c>
      <c r="H30" s="54">
        <v>85000</v>
      </c>
      <c r="I30" s="54">
        <v>85000</v>
      </c>
      <c r="J30" s="37"/>
    </row>
    <row r="31" spans="2:10" ht="21.95" customHeight="1" x14ac:dyDescent="0.3">
      <c r="B31" s="37"/>
      <c r="C31" s="167" t="s">
        <v>20</v>
      </c>
      <c r="D31" s="168"/>
      <c r="E31" s="54">
        <v>0</v>
      </c>
      <c r="F31" s="54">
        <v>0</v>
      </c>
      <c r="G31" s="54">
        <v>0</v>
      </c>
      <c r="H31" s="54">
        <v>0</v>
      </c>
      <c r="I31" s="54">
        <v>0</v>
      </c>
      <c r="J31" s="37"/>
    </row>
    <row r="32" spans="2:10" ht="21.95" customHeight="1" x14ac:dyDescent="0.3">
      <c r="B32" s="37"/>
      <c r="C32" s="167" t="s">
        <v>21</v>
      </c>
      <c r="D32" s="168"/>
      <c r="E32" s="54">
        <v>0</v>
      </c>
      <c r="F32" s="54">
        <v>0</v>
      </c>
      <c r="G32" s="54">
        <v>0</v>
      </c>
      <c r="H32" s="54">
        <v>0</v>
      </c>
      <c r="I32" s="54">
        <v>0</v>
      </c>
      <c r="J32" s="37"/>
    </row>
    <row r="33" spans="2:10" ht="21.95" customHeight="1" x14ac:dyDescent="0.3">
      <c r="B33" s="37"/>
      <c r="C33" s="167" t="s">
        <v>22</v>
      </c>
      <c r="D33" s="168"/>
      <c r="E33" s="54">
        <v>0</v>
      </c>
      <c r="F33" s="54">
        <v>0</v>
      </c>
      <c r="G33" s="54">
        <v>0</v>
      </c>
      <c r="H33" s="54">
        <v>0</v>
      </c>
      <c r="I33" s="54">
        <v>0</v>
      </c>
      <c r="J33" s="37"/>
    </row>
    <row r="34" spans="2:10" ht="21.95" customHeight="1" x14ac:dyDescent="0.3">
      <c r="B34" s="37"/>
      <c r="C34" s="167" t="s">
        <v>23</v>
      </c>
      <c r="D34" s="168"/>
      <c r="E34" s="54">
        <v>0</v>
      </c>
      <c r="F34" s="54">
        <v>0</v>
      </c>
      <c r="G34" s="54">
        <v>0</v>
      </c>
      <c r="H34" s="54">
        <v>0</v>
      </c>
      <c r="I34" s="54">
        <v>0</v>
      </c>
      <c r="J34" s="37"/>
    </row>
    <row r="35" spans="2:10" ht="21.95" customHeight="1" x14ac:dyDescent="0.3">
      <c r="B35" s="37"/>
      <c r="C35" s="167" t="s">
        <v>24</v>
      </c>
      <c r="D35" s="168"/>
      <c r="E35" s="54">
        <v>0</v>
      </c>
      <c r="F35" s="54">
        <v>0</v>
      </c>
      <c r="G35" s="54">
        <v>0</v>
      </c>
      <c r="H35" s="54">
        <v>0</v>
      </c>
      <c r="I35" s="54">
        <v>0</v>
      </c>
      <c r="J35" s="37"/>
    </row>
    <row r="36" spans="2:10" ht="21.95" customHeight="1" x14ac:dyDescent="0.3">
      <c r="B36" s="37"/>
      <c r="C36" s="171" t="s">
        <v>156</v>
      </c>
      <c r="D36" s="171"/>
      <c r="E36" s="41">
        <f>SUM(E16:E35)</f>
        <v>138750</v>
      </c>
      <c r="F36" s="41">
        <f>SUM(F16:F35)</f>
        <v>175200</v>
      </c>
      <c r="G36" s="41">
        <f>SUM(G16:G35)</f>
        <v>170950</v>
      </c>
      <c r="H36" s="41">
        <f t="shared" ref="H36:I36" si="1">SUM(H16:H35)</f>
        <v>171450</v>
      </c>
      <c r="I36" s="41">
        <f t="shared" si="1"/>
        <v>176000</v>
      </c>
      <c r="J36" s="37"/>
    </row>
    <row r="37" spans="2:10" ht="16.5" x14ac:dyDescent="0.3">
      <c r="B37" s="37"/>
      <c r="C37" s="37"/>
      <c r="D37" s="37"/>
      <c r="E37" s="39"/>
      <c r="F37" s="39"/>
      <c r="G37" s="39"/>
      <c r="H37" s="37"/>
      <c r="I37" s="37"/>
      <c r="J37" s="37"/>
    </row>
    <row r="38" spans="2:10" ht="21.95" customHeight="1" x14ac:dyDescent="0.3">
      <c r="B38" s="37"/>
      <c r="C38" s="169" t="s">
        <v>25</v>
      </c>
      <c r="D38" s="170"/>
      <c r="E38" s="42">
        <f>E13-E36</f>
        <v>61750</v>
      </c>
      <c r="F38" s="42">
        <f>F13-F36</f>
        <v>74800</v>
      </c>
      <c r="G38" s="42">
        <f>G13-G36</f>
        <v>129246</v>
      </c>
      <c r="H38" s="42">
        <f t="shared" ref="H38:I38" si="2">H13-H36</f>
        <v>9983</v>
      </c>
      <c r="I38" s="42">
        <f t="shared" si="2"/>
        <v>333747</v>
      </c>
      <c r="J38" s="37"/>
    </row>
    <row r="39" spans="2:10" ht="21.95" customHeight="1" x14ac:dyDescent="0.3">
      <c r="B39" s="37"/>
      <c r="C39" s="169" t="s">
        <v>26</v>
      </c>
      <c r="D39" s="170"/>
      <c r="E39" s="42">
        <f>E38*0.2</f>
        <v>12350</v>
      </c>
      <c r="F39" s="42">
        <f>F38*0.2</f>
        <v>14960</v>
      </c>
      <c r="G39" s="42">
        <f>G38*0.2</f>
        <v>25849.200000000001</v>
      </c>
      <c r="H39" s="42">
        <f t="shared" ref="H39:I39" si="3">H38*0.2</f>
        <v>1996.6000000000001</v>
      </c>
      <c r="I39" s="42">
        <f t="shared" si="3"/>
        <v>66749.400000000009</v>
      </c>
      <c r="J39" s="37"/>
    </row>
    <row r="40" spans="2:10" ht="16.5" x14ac:dyDescent="0.3">
      <c r="B40" s="37"/>
      <c r="C40" s="37"/>
      <c r="D40" s="37"/>
      <c r="E40" s="39"/>
      <c r="F40" s="39"/>
      <c r="G40" s="39"/>
      <c r="H40" s="37"/>
      <c r="I40" s="37"/>
      <c r="J40" s="37"/>
    </row>
    <row r="41" spans="2:10" ht="21.95" customHeight="1" x14ac:dyDescent="0.3">
      <c r="B41" s="37"/>
      <c r="C41" s="165" t="s">
        <v>27</v>
      </c>
      <c r="D41" s="165"/>
      <c r="E41" s="55">
        <f>E38-E39</f>
        <v>49400</v>
      </c>
      <c r="F41" s="55">
        <f>F38-F39</f>
        <v>59840</v>
      </c>
      <c r="G41" s="55">
        <f>G38-G39</f>
        <v>103396.8</v>
      </c>
      <c r="H41" s="55">
        <f t="shared" ref="H41:I41" si="4">H38-H39</f>
        <v>7986.4</v>
      </c>
      <c r="I41" s="55">
        <f t="shared" si="4"/>
        <v>266997.59999999998</v>
      </c>
      <c r="J41" s="37"/>
    </row>
    <row r="42" spans="2:10" ht="16.5" x14ac:dyDescent="0.3">
      <c r="B42" s="37"/>
      <c r="C42" s="37"/>
      <c r="D42" s="37"/>
      <c r="E42" s="39"/>
      <c r="F42" s="39"/>
      <c r="G42" s="39"/>
      <c r="H42" s="37"/>
      <c r="I42" s="37"/>
      <c r="J42" s="37"/>
    </row>
    <row r="43" spans="2:10" ht="32.1" customHeight="1" x14ac:dyDescent="0.3">
      <c r="B43" s="37"/>
      <c r="C43" s="166" t="s">
        <v>157</v>
      </c>
      <c r="D43" s="166"/>
      <c r="E43" s="43">
        <f>E41</f>
        <v>49400</v>
      </c>
      <c r="F43" s="43">
        <f>F41</f>
        <v>59840</v>
      </c>
      <c r="G43" s="43">
        <f>G41</f>
        <v>103396.8</v>
      </c>
      <c r="H43" s="43">
        <f t="shared" ref="H43:I43" si="5">H41</f>
        <v>7986.4</v>
      </c>
      <c r="I43" s="43">
        <f t="shared" si="5"/>
        <v>266997.59999999998</v>
      </c>
      <c r="J43" s="37"/>
    </row>
    <row r="44" spans="2:10" ht="15.75" customHeight="1" thickBot="1" x14ac:dyDescent="0.3">
      <c r="B44" s="46"/>
      <c r="C44" s="46"/>
      <c r="D44" s="46"/>
      <c r="E44" s="46"/>
      <c r="F44" s="46"/>
      <c r="G44" s="46"/>
      <c r="H44" s="46"/>
      <c r="I44" s="46"/>
      <c r="J44" s="46"/>
    </row>
    <row r="45" spans="2:10" ht="15.75" thickTop="1" x14ac:dyDescent="0.25"/>
  </sheetData>
  <mergeCells count="35">
    <mergeCell ref="C3:I3"/>
    <mergeCell ref="C33:D33"/>
    <mergeCell ref="C34:D34"/>
    <mergeCell ref="C35:D35"/>
    <mergeCell ref="C38:D38"/>
    <mergeCell ref="C27:D27"/>
    <mergeCell ref="C28:D28"/>
    <mergeCell ref="C29:D29"/>
    <mergeCell ref="C30:D30"/>
    <mergeCell ref="C31:D31"/>
    <mergeCell ref="C32:D32"/>
    <mergeCell ref="C5:D5"/>
    <mergeCell ref="C7:D7"/>
    <mergeCell ref="C13:D13"/>
    <mergeCell ref="C8:D8"/>
    <mergeCell ref="C9:D9"/>
    <mergeCell ref="C10:D10"/>
    <mergeCell ref="C11:D11"/>
    <mergeCell ref="C12:D12"/>
    <mergeCell ref="C15:D15"/>
    <mergeCell ref="C36:D36"/>
    <mergeCell ref="C41:D41"/>
    <mergeCell ref="C43:D43"/>
    <mergeCell ref="C16:D16"/>
    <mergeCell ref="C17:D17"/>
    <mergeCell ref="C18:D18"/>
    <mergeCell ref="C19:D19"/>
    <mergeCell ref="C20:D20"/>
    <mergeCell ref="C21:D21"/>
    <mergeCell ref="C22:D22"/>
    <mergeCell ref="C23:D23"/>
    <mergeCell ref="C24:D24"/>
    <mergeCell ref="C25:D25"/>
    <mergeCell ref="C26:D26"/>
    <mergeCell ref="C39:D39"/>
  </mergeCells>
  <phoneticPr fontId="45" type="noConversion"/>
  <pageMargins left="0.7" right="0.7" top="0.75" bottom="0.75" header="0.3" footer="0.3"/>
  <pageSetup scale="5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887BC-0B55-48C1-87CD-CBABF94A43C0}">
  <sheetPr>
    <tabColor theme="3" tint="0.79998168889431442"/>
    <pageSetUpPr fitToPage="1"/>
  </sheetPr>
  <dimension ref="B1:B2"/>
  <sheetViews>
    <sheetView showGridLines="0" zoomScaleNormal="100" workbookViewId="0"/>
  </sheetViews>
  <sheetFormatPr defaultColWidth="8.85546875" defaultRowHeight="15" x14ac:dyDescent="0.25"/>
  <cols>
    <col min="1" max="1" width="3.42578125" customWidth="1"/>
    <col min="2" max="2" width="4.7109375" customWidth="1"/>
    <col min="4" max="4" width="31.28515625" bestFit="1" customWidth="1"/>
    <col min="5" max="7" width="20.7109375" customWidth="1"/>
    <col min="8" max="8" width="4.7109375" customWidth="1"/>
    <col min="9" max="9" width="3.42578125" customWidth="1"/>
  </cols>
  <sheetData>
    <row r="1" spans="2:2" ht="50.1" customHeight="1" x14ac:dyDescent="0.25">
      <c r="B1" s="25" t="s">
        <v>194</v>
      </c>
    </row>
    <row r="2" spans="2:2" ht="33" customHeight="1" x14ac:dyDescent="0.25">
      <c r="B2" s="130" t="s">
        <v>195</v>
      </c>
    </row>
  </sheetData>
  <pageMargins left="0.7" right="0.7" top="0.75" bottom="0.75" header="0.3" footer="0.3"/>
  <pageSetup scale="5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2" tint="-9.9978637043366805E-2"/>
    <pageSetUpPr fitToPage="1"/>
  </sheetPr>
  <dimension ref="B1:P29"/>
  <sheetViews>
    <sheetView showGridLines="0" topLeftCell="A40" zoomScaleNormal="100" workbookViewId="0">
      <selection activeCell="D5" sqref="D5"/>
    </sheetView>
  </sheetViews>
  <sheetFormatPr defaultColWidth="8.85546875" defaultRowHeight="15" x14ac:dyDescent="0.25"/>
  <cols>
    <col min="1" max="1" width="3.42578125" customWidth="1"/>
    <col min="2" max="2" width="22.7109375" customWidth="1"/>
    <col min="3" max="3" width="28.7109375" customWidth="1"/>
    <col min="4" max="8" width="15.7109375" style="44" customWidth="1"/>
    <col min="9" max="9" width="5.7109375" customWidth="1"/>
    <col min="10" max="10" width="22.7109375" customWidth="1"/>
    <col min="11" max="11" width="28.7109375" customWidth="1"/>
    <col min="12" max="16" width="15.7109375" customWidth="1"/>
    <col min="17" max="17" width="3.42578125" customWidth="1"/>
  </cols>
  <sheetData>
    <row r="1" spans="2:16" ht="50.1" customHeight="1" x14ac:dyDescent="0.25">
      <c r="B1" s="25" t="s">
        <v>185</v>
      </c>
    </row>
    <row r="2" spans="2:16" ht="26.25" customHeight="1" x14ac:dyDescent="0.35">
      <c r="B2" s="47" t="s">
        <v>158</v>
      </c>
    </row>
    <row r="3" spans="2:16" s="1" customFormat="1" ht="32.1" customHeight="1" x14ac:dyDescent="0.3">
      <c r="B3" s="175" t="s">
        <v>159</v>
      </c>
      <c r="C3" s="176"/>
      <c r="D3" s="121" t="s">
        <v>82</v>
      </c>
      <c r="E3" s="121" t="s">
        <v>83</v>
      </c>
      <c r="F3" s="121" t="s">
        <v>84</v>
      </c>
      <c r="G3" s="121" t="s">
        <v>196</v>
      </c>
      <c r="H3" s="121" t="s">
        <v>197</v>
      </c>
      <c r="I3" s="8"/>
      <c r="J3" s="177" t="s">
        <v>160</v>
      </c>
      <c r="K3" s="178"/>
      <c r="L3" s="122" t="s">
        <v>82</v>
      </c>
      <c r="M3" s="122" t="s">
        <v>83</v>
      </c>
      <c r="N3" s="122" t="s">
        <v>84</v>
      </c>
      <c r="O3" s="122" t="s">
        <v>196</v>
      </c>
      <c r="P3" s="122" t="s">
        <v>197</v>
      </c>
    </row>
    <row r="4" spans="2:16" ht="21.95" customHeight="1" x14ac:dyDescent="0.3">
      <c r="B4" s="197" t="s">
        <v>50</v>
      </c>
      <c r="C4" s="198"/>
      <c r="D4" s="198"/>
      <c r="E4" s="198"/>
      <c r="F4" s="198"/>
      <c r="G4" s="198"/>
      <c r="H4" s="198"/>
      <c r="I4" s="49"/>
      <c r="J4" s="193" t="s">
        <v>51</v>
      </c>
      <c r="K4" s="194"/>
      <c r="L4" s="194"/>
      <c r="M4" s="194"/>
      <c r="N4" s="194"/>
      <c r="O4" s="194"/>
      <c r="P4" s="194"/>
    </row>
    <row r="5" spans="2:16" ht="21.95" customHeight="1" x14ac:dyDescent="0.3">
      <c r="B5" s="181" t="s">
        <v>52</v>
      </c>
      <c r="C5" s="182"/>
      <c r="D5" s="52">
        <v>11874</v>
      </c>
      <c r="E5" s="52">
        <v>15567</v>
      </c>
      <c r="F5" s="52">
        <v>18267</v>
      </c>
      <c r="G5" s="52">
        <v>8500</v>
      </c>
      <c r="H5" s="52">
        <v>3500</v>
      </c>
      <c r="I5" s="49"/>
      <c r="J5" s="181" t="s">
        <v>53</v>
      </c>
      <c r="K5" s="182"/>
      <c r="L5" s="58">
        <v>8060</v>
      </c>
      <c r="M5" s="58">
        <v>9512</v>
      </c>
      <c r="N5" s="58">
        <v>6000</v>
      </c>
      <c r="O5" s="58">
        <v>7500</v>
      </c>
      <c r="P5" s="58">
        <v>8000</v>
      </c>
    </row>
    <row r="6" spans="2:16" ht="21.95" customHeight="1" x14ac:dyDescent="0.3">
      <c r="B6" s="181" t="s">
        <v>54</v>
      </c>
      <c r="C6" s="182"/>
      <c r="D6" s="52">
        <v>13000</v>
      </c>
      <c r="E6" s="52">
        <v>14000</v>
      </c>
      <c r="F6" s="52">
        <v>15000</v>
      </c>
      <c r="G6" s="52">
        <v>15000</v>
      </c>
      <c r="H6" s="52">
        <v>12000</v>
      </c>
      <c r="I6" s="49"/>
      <c r="J6" s="181" t="s">
        <v>55</v>
      </c>
      <c r="K6" s="182"/>
      <c r="L6" s="58">
        <v>1200</v>
      </c>
      <c r="M6" s="58">
        <v>1200</v>
      </c>
      <c r="N6" s="58">
        <v>1200</v>
      </c>
      <c r="O6" s="58">
        <v>1200</v>
      </c>
      <c r="P6" s="58">
        <v>1200</v>
      </c>
    </row>
    <row r="7" spans="2:16" ht="21.95" customHeight="1" x14ac:dyDescent="0.3">
      <c r="B7" s="181" t="s">
        <v>56</v>
      </c>
      <c r="C7" s="182"/>
      <c r="D7" s="52">
        <v>25000</v>
      </c>
      <c r="E7" s="52">
        <v>22000</v>
      </c>
      <c r="F7" s="52">
        <v>18000</v>
      </c>
      <c r="G7" s="52">
        <v>18000</v>
      </c>
      <c r="H7" s="52">
        <v>22000</v>
      </c>
      <c r="I7" s="49"/>
      <c r="J7" s="181" t="s">
        <v>57</v>
      </c>
      <c r="K7" s="182"/>
      <c r="L7" s="58">
        <v>3145</v>
      </c>
      <c r="M7" s="58">
        <v>4000</v>
      </c>
      <c r="N7" s="58">
        <v>2500</v>
      </c>
      <c r="O7" s="58">
        <v>3000</v>
      </c>
      <c r="P7" s="58">
        <v>4000</v>
      </c>
    </row>
    <row r="8" spans="2:16" ht="21.95" customHeight="1" x14ac:dyDescent="0.3">
      <c r="B8" s="181" t="s">
        <v>58</v>
      </c>
      <c r="C8" s="182"/>
      <c r="D8" s="52">
        <v>6123</v>
      </c>
      <c r="E8" s="52">
        <v>5632</v>
      </c>
      <c r="F8" s="52">
        <v>2567</v>
      </c>
      <c r="G8" s="52">
        <v>2567</v>
      </c>
      <c r="H8" s="52">
        <v>2567</v>
      </c>
      <c r="I8" s="49"/>
      <c r="J8" s="181" t="s">
        <v>59</v>
      </c>
      <c r="K8" s="182"/>
      <c r="L8" s="58">
        <v>0</v>
      </c>
      <c r="M8" s="58">
        <v>0</v>
      </c>
      <c r="N8" s="58">
        <v>0</v>
      </c>
      <c r="O8" s="58">
        <v>0</v>
      </c>
      <c r="P8" s="58">
        <v>0</v>
      </c>
    </row>
    <row r="9" spans="2:16" ht="21.95" customHeight="1" x14ac:dyDescent="0.3">
      <c r="B9" s="181" t="s">
        <v>60</v>
      </c>
      <c r="C9" s="182"/>
      <c r="D9" s="52">
        <v>0</v>
      </c>
      <c r="E9" s="52">
        <v>0</v>
      </c>
      <c r="F9" s="52">
        <v>0</v>
      </c>
      <c r="G9" s="52">
        <v>0</v>
      </c>
      <c r="H9" s="52">
        <v>0</v>
      </c>
      <c r="I9" s="49"/>
      <c r="J9" s="181" t="s">
        <v>61</v>
      </c>
      <c r="K9" s="182"/>
      <c r="L9" s="58">
        <v>0</v>
      </c>
      <c r="M9" s="58">
        <v>0</v>
      </c>
      <c r="N9" s="58">
        <v>0</v>
      </c>
      <c r="O9" s="58">
        <v>0</v>
      </c>
      <c r="P9" s="58">
        <v>0</v>
      </c>
    </row>
    <row r="10" spans="2:16" ht="21.95" customHeight="1" x14ac:dyDescent="0.3">
      <c r="B10" s="179" t="s">
        <v>62</v>
      </c>
      <c r="C10" s="180"/>
      <c r="D10" s="53">
        <f>SUM(D5:D9)</f>
        <v>55997</v>
      </c>
      <c r="E10" s="53">
        <f>SUM(E5:E9)</f>
        <v>57199</v>
      </c>
      <c r="F10" s="53">
        <f>SUM(F5:F9)</f>
        <v>53834</v>
      </c>
      <c r="G10" s="53">
        <f t="shared" ref="G10:H10" si="0">SUM(G5:G9)</f>
        <v>44067</v>
      </c>
      <c r="H10" s="53">
        <f t="shared" si="0"/>
        <v>40067</v>
      </c>
      <c r="I10" s="49"/>
      <c r="J10" s="181" t="s">
        <v>63</v>
      </c>
      <c r="K10" s="182"/>
      <c r="L10" s="58">
        <v>0</v>
      </c>
      <c r="M10" s="58">
        <v>0</v>
      </c>
      <c r="N10" s="58">
        <v>0</v>
      </c>
      <c r="O10" s="58">
        <v>0</v>
      </c>
      <c r="P10" s="58">
        <v>0</v>
      </c>
    </row>
    <row r="11" spans="2:16" ht="21.95" customHeight="1" x14ac:dyDescent="0.3">
      <c r="B11" s="199" t="s">
        <v>64</v>
      </c>
      <c r="C11" s="200"/>
      <c r="D11" s="200"/>
      <c r="E11" s="200"/>
      <c r="F11" s="200"/>
      <c r="G11" s="200"/>
      <c r="H11" s="200"/>
      <c r="I11" s="49"/>
      <c r="J11" s="179" t="s">
        <v>65</v>
      </c>
      <c r="K11" s="180"/>
      <c r="L11" s="59">
        <f>SUM(L5:L10)</f>
        <v>12405</v>
      </c>
      <c r="M11" s="59">
        <f>SUM(M5:M10)</f>
        <v>14712</v>
      </c>
      <c r="N11" s="59">
        <f>SUM(N5:N10)</f>
        <v>9700</v>
      </c>
      <c r="O11" s="59">
        <f t="shared" ref="O11:P11" si="1">SUM(O5:O10)</f>
        <v>11700</v>
      </c>
      <c r="P11" s="59">
        <f t="shared" si="1"/>
        <v>13200</v>
      </c>
    </row>
    <row r="12" spans="2:16" ht="21.95" customHeight="1" x14ac:dyDescent="0.3">
      <c r="B12" s="181" t="s">
        <v>66</v>
      </c>
      <c r="C12" s="182"/>
      <c r="D12" s="52">
        <v>1208</v>
      </c>
      <c r="E12" s="52">
        <v>1156</v>
      </c>
      <c r="F12" s="52">
        <v>5231</v>
      </c>
      <c r="G12" s="52">
        <v>5231</v>
      </c>
      <c r="H12" s="52">
        <v>5231</v>
      </c>
      <c r="I12" s="49"/>
      <c r="J12" s="193" t="s">
        <v>67</v>
      </c>
      <c r="K12" s="194"/>
      <c r="L12" s="194"/>
      <c r="M12" s="194"/>
      <c r="N12" s="194"/>
      <c r="O12" s="194"/>
      <c r="P12" s="194"/>
    </row>
    <row r="13" spans="2:16" ht="21.95" customHeight="1" x14ac:dyDescent="0.3">
      <c r="B13" s="181" t="s">
        <v>68</v>
      </c>
      <c r="C13" s="182"/>
      <c r="D13" s="52">
        <v>15340</v>
      </c>
      <c r="E13" s="52">
        <v>15340</v>
      </c>
      <c r="F13" s="52">
        <v>15340</v>
      </c>
      <c r="G13" s="52">
        <v>15340</v>
      </c>
      <c r="H13" s="52">
        <v>15340</v>
      </c>
      <c r="I13" s="49"/>
      <c r="J13" s="181" t="s">
        <v>69</v>
      </c>
      <c r="K13" s="182"/>
      <c r="L13" s="58">
        <v>3450</v>
      </c>
      <c r="M13" s="58">
        <v>0</v>
      </c>
      <c r="N13" s="58">
        <v>0</v>
      </c>
      <c r="O13" s="58">
        <v>0</v>
      </c>
      <c r="P13" s="58">
        <v>0</v>
      </c>
    </row>
    <row r="14" spans="2:16" ht="21.95" customHeight="1" x14ac:dyDescent="0.3">
      <c r="B14" s="181" t="s">
        <v>70</v>
      </c>
      <c r="C14" s="182"/>
      <c r="D14" s="52">
        <v>-2200</v>
      </c>
      <c r="E14" s="52">
        <v>-2200</v>
      </c>
      <c r="F14" s="52">
        <v>-2200</v>
      </c>
      <c r="G14" s="52">
        <v>-2200</v>
      </c>
      <c r="H14" s="52">
        <v>-2200</v>
      </c>
      <c r="I14" s="49"/>
      <c r="J14" s="181" t="s">
        <v>71</v>
      </c>
      <c r="K14" s="182"/>
      <c r="L14" s="58">
        <v>8432</v>
      </c>
      <c r="M14" s="58">
        <v>7000</v>
      </c>
      <c r="N14" s="58">
        <v>7000</v>
      </c>
      <c r="O14" s="58">
        <v>7000</v>
      </c>
      <c r="P14" s="58">
        <v>7000</v>
      </c>
    </row>
    <row r="15" spans="2:16" ht="21.95" customHeight="1" x14ac:dyDescent="0.3">
      <c r="B15" s="181" t="s">
        <v>72</v>
      </c>
      <c r="C15" s="182"/>
      <c r="D15" s="52">
        <v>0</v>
      </c>
      <c r="E15" s="52">
        <v>0</v>
      </c>
      <c r="F15" s="52">
        <v>0</v>
      </c>
      <c r="G15" s="52">
        <v>0</v>
      </c>
      <c r="H15" s="52">
        <v>0</v>
      </c>
      <c r="I15" s="49"/>
      <c r="J15" s="181" t="s">
        <v>24</v>
      </c>
      <c r="K15" s="182"/>
      <c r="L15" s="58">
        <v>456</v>
      </c>
      <c r="M15" s="58">
        <v>234</v>
      </c>
      <c r="N15" s="58">
        <v>567</v>
      </c>
      <c r="O15" s="58">
        <v>567</v>
      </c>
      <c r="P15" s="58">
        <v>567</v>
      </c>
    </row>
    <row r="16" spans="2:16" ht="21.95" customHeight="1" x14ac:dyDescent="0.3">
      <c r="B16" s="179" t="s">
        <v>73</v>
      </c>
      <c r="C16" s="180"/>
      <c r="D16" s="53">
        <f>SUM(D12:D15)</f>
        <v>14348</v>
      </c>
      <c r="E16" s="53">
        <f>SUM(E12:E15)</f>
        <v>14296</v>
      </c>
      <c r="F16" s="53">
        <f>SUM(F12:F15)</f>
        <v>18371</v>
      </c>
      <c r="G16" s="53">
        <f t="shared" ref="G16:H16" si="2">SUM(G12:G15)</f>
        <v>18371</v>
      </c>
      <c r="H16" s="53">
        <f t="shared" si="2"/>
        <v>18371</v>
      </c>
      <c r="I16" s="49"/>
      <c r="J16" s="179" t="s">
        <v>74</v>
      </c>
      <c r="K16" s="180"/>
      <c r="L16" s="59">
        <f>SUM(L13:L15)</f>
        <v>12338</v>
      </c>
      <c r="M16" s="59">
        <f>SUM(M13:M15)</f>
        <v>7234</v>
      </c>
      <c r="N16" s="59">
        <f>SUM(N13:N15)</f>
        <v>7567</v>
      </c>
      <c r="O16" s="59">
        <f t="shared" ref="O16:P16" si="3">SUM(O13:O15)</f>
        <v>7567</v>
      </c>
      <c r="P16" s="59">
        <f t="shared" si="3"/>
        <v>7567</v>
      </c>
    </row>
    <row r="17" spans="2:16" ht="21.95" customHeight="1" x14ac:dyDescent="0.3">
      <c r="B17" s="197" t="s">
        <v>75</v>
      </c>
      <c r="C17" s="198"/>
      <c r="D17" s="198"/>
      <c r="E17" s="198"/>
      <c r="F17" s="198"/>
      <c r="G17" s="198"/>
      <c r="H17" s="198"/>
      <c r="I17" s="49"/>
      <c r="J17" s="195" t="s">
        <v>76</v>
      </c>
      <c r="K17" s="196"/>
      <c r="L17" s="196"/>
      <c r="M17" s="196"/>
      <c r="N17" s="196"/>
      <c r="O17" s="196"/>
      <c r="P17" s="196"/>
    </row>
    <row r="18" spans="2:16" ht="21.95" customHeight="1" x14ac:dyDescent="0.3">
      <c r="B18" s="181" t="s">
        <v>71</v>
      </c>
      <c r="C18" s="182"/>
      <c r="D18" s="52">
        <v>0</v>
      </c>
      <c r="E18" s="52">
        <v>0</v>
      </c>
      <c r="F18" s="52">
        <v>0</v>
      </c>
      <c r="G18" s="52">
        <v>0</v>
      </c>
      <c r="H18" s="52">
        <v>0</v>
      </c>
      <c r="I18" s="49"/>
      <c r="J18" s="181" t="s">
        <v>77</v>
      </c>
      <c r="K18" s="182"/>
      <c r="L18" s="58">
        <v>7178</v>
      </c>
      <c r="M18" s="58">
        <v>7178</v>
      </c>
      <c r="N18" s="58">
        <v>7178</v>
      </c>
      <c r="O18" s="58">
        <v>7178</v>
      </c>
      <c r="P18" s="58">
        <v>7178</v>
      </c>
    </row>
    <row r="19" spans="2:16" ht="21.95" customHeight="1" x14ac:dyDescent="0.3">
      <c r="B19" s="181" t="s">
        <v>24</v>
      </c>
      <c r="C19" s="182"/>
      <c r="D19" s="52">
        <v>0</v>
      </c>
      <c r="E19" s="52">
        <v>0</v>
      </c>
      <c r="F19" s="52">
        <v>0</v>
      </c>
      <c r="G19" s="52">
        <v>0</v>
      </c>
      <c r="H19" s="52">
        <v>0</v>
      </c>
      <c r="I19" s="49"/>
      <c r="J19" s="181" t="s">
        <v>78</v>
      </c>
      <c r="K19" s="182"/>
      <c r="L19" s="58">
        <v>4389</v>
      </c>
      <c r="M19" s="58">
        <v>0</v>
      </c>
      <c r="N19" s="58">
        <v>0</v>
      </c>
      <c r="O19" s="58">
        <v>0</v>
      </c>
      <c r="P19" s="58">
        <v>0</v>
      </c>
    </row>
    <row r="20" spans="2:16" ht="21.95" customHeight="1" x14ac:dyDescent="0.3">
      <c r="B20" s="179" t="s">
        <v>79</v>
      </c>
      <c r="C20" s="180"/>
      <c r="D20" s="53">
        <f>SUM(D18:D19)</f>
        <v>0</v>
      </c>
      <c r="E20" s="53">
        <f>SUM(E18:E19)</f>
        <v>0</v>
      </c>
      <c r="F20" s="53">
        <f>SUM(F18:F19)</f>
        <v>0</v>
      </c>
      <c r="G20" s="53">
        <f t="shared" ref="G20:H20" si="4">SUM(G18:G19)</f>
        <v>0</v>
      </c>
      <c r="H20" s="53">
        <f t="shared" si="4"/>
        <v>0</v>
      </c>
      <c r="I20" s="49"/>
      <c r="J20" s="181" t="s">
        <v>24</v>
      </c>
      <c r="K20" s="182"/>
      <c r="L20" s="58">
        <v>0</v>
      </c>
      <c r="M20" s="58">
        <v>0</v>
      </c>
      <c r="N20" s="58">
        <v>0</v>
      </c>
      <c r="O20" s="58">
        <v>0</v>
      </c>
      <c r="P20" s="58">
        <v>0</v>
      </c>
    </row>
    <row r="21" spans="2:16" ht="21.95" customHeight="1" x14ac:dyDescent="0.3">
      <c r="B21" s="189"/>
      <c r="C21" s="190"/>
      <c r="D21" s="190"/>
      <c r="E21" s="190"/>
      <c r="F21" s="190"/>
      <c r="G21" s="190"/>
      <c r="H21" s="190"/>
      <c r="I21" s="49"/>
      <c r="J21" s="179" t="s">
        <v>80</v>
      </c>
      <c r="K21" s="180"/>
      <c r="L21" s="59">
        <f>SUM(L18:L20)</f>
        <v>11567</v>
      </c>
      <c r="M21" s="59">
        <f>SUM(M18:M20)</f>
        <v>7178</v>
      </c>
      <c r="N21" s="59">
        <f>SUM(N18:N20)</f>
        <v>7178</v>
      </c>
      <c r="O21" s="59">
        <f t="shared" ref="O21:P21" si="5">SUM(O18:O20)</f>
        <v>7178</v>
      </c>
      <c r="P21" s="59">
        <f t="shared" si="5"/>
        <v>7178</v>
      </c>
    </row>
    <row r="22" spans="2:16" ht="32.1" customHeight="1" x14ac:dyDescent="0.3">
      <c r="B22" s="187" t="s">
        <v>161</v>
      </c>
      <c r="C22" s="188"/>
      <c r="D22" s="57">
        <f>D10+D16+D20</f>
        <v>70345</v>
      </c>
      <c r="E22" s="57">
        <f>E10+E16+E20</f>
        <v>71495</v>
      </c>
      <c r="F22" s="57">
        <f>F10+F16+F20</f>
        <v>72205</v>
      </c>
      <c r="G22" s="57">
        <f t="shared" ref="G22:H22" si="6">G10+G16+G20</f>
        <v>62438</v>
      </c>
      <c r="H22" s="57">
        <f t="shared" si="6"/>
        <v>58438</v>
      </c>
      <c r="I22" s="49"/>
      <c r="J22" s="185" t="s">
        <v>162</v>
      </c>
      <c r="K22" s="186"/>
      <c r="L22" s="60">
        <f>L11+L16+L21</f>
        <v>36310</v>
      </c>
      <c r="M22" s="60">
        <f t="shared" ref="M22:P22" si="7">M11+M16+M21</f>
        <v>29124</v>
      </c>
      <c r="N22" s="60">
        <f t="shared" si="7"/>
        <v>24445</v>
      </c>
      <c r="O22" s="60">
        <f t="shared" si="7"/>
        <v>26445</v>
      </c>
      <c r="P22" s="60">
        <f t="shared" si="7"/>
        <v>27945</v>
      </c>
    </row>
    <row r="23" spans="2:16" ht="17.25" x14ac:dyDescent="0.3">
      <c r="B23" s="48"/>
      <c r="C23" s="48"/>
      <c r="D23" s="50"/>
      <c r="E23" s="51" t="s">
        <v>81</v>
      </c>
      <c r="F23" s="51"/>
      <c r="G23" s="51"/>
      <c r="H23" s="51"/>
      <c r="I23" s="9"/>
      <c r="J23" s="9"/>
      <c r="K23" s="9"/>
      <c r="L23" s="9"/>
      <c r="M23" s="9"/>
      <c r="N23" s="9"/>
      <c r="O23" s="9"/>
      <c r="P23" s="9"/>
    </row>
    <row r="24" spans="2:16" s="1" customFormat="1" ht="32.1" customHeight="1" x14ac:dyDescent="0.3">
      <c r="B24" s="191" t="s">
        <v>163</v>
      </c>
      <c r="C24" s="192"/>
      <c r="D24" s="192"/>
      <c r="E24" s="192"/>
      <c r="F24" s="192"/>
      <c r="G24" s="192"/>
      <c r="H24" s="192"/>
      <c r="I24" s="8"/>
      <c r="J24" s="8"/>
      <c r="K24" s="8"/>
      <c r="L24" s="8"/>
      <c r="M24" s="8"/>
      <c r="N24" s="8"/>
      <c r="O24" s="8"/>
      <c r="P24" s="8"/>
    </row>
    <row r="25" spans="2:16" ht="21.95" customHeight="1" x14ac:dyDescent="0.3">
      <c r="B25" s="183" t="s">
        <v>140</v>
      </c>
      <c r="C25" s="184"/>
      <c r="D25" s="56">
        <f>IF(D22=0,"",(L11+L16)/D22)</f>
        <v>0.35173786338758972</v>
      </c>
      <c r="E25" s="56">
        <f>IF(E22=0,"",(M11+M16)/E22)</f>
        <v>0.30695852856843137</v>
      </c>
      <c r="F25" s="56">
        <f>IF(F22=0,"",(N11+N16)/F22)</f>
        <v>0.23913856381137041</v>
      </c>
      <c r="G25" s="56">
        <f t="shared" ref="G25:H25" si="8">IF(G22=0,"",(O11+O16)/G22)</f>
        <v>0.30857810948460873</v>
      </c>
      <c r="H25" s="56">
        <f t="shared" si="8"/>
        <v>0.35536808241212908</v>
      </c>
      <c r="I25" s="9"/>
      <c r="J25" s="9"/>
      <c r="K25" s="9"/>
      <c r="L25" s="9"/>
      <c r="M25" s="9"/>
      <c r="N25" s="9"/>
      <c r="O25" s="9"/>
      <c r="P25" s="9"/>
    </row>
    <row r="26" spans="2:16" ht="21.95" customHeight="1" x14ac:dyDescent="0.3">
      <c r="B26" s="183" t="s">
        <v>141</v>
      </c>
      <c r="C26" s="184"/>
      <c r="D26" s="56">
        <f>IF(L11=0,"",D10/L11)</f>
        <v>4.5140669085046357</v>
      </c>
      <c r="E26" s="56">
        <f>IF(M11=0,"",E10/M11)</f>
        <v>3.8879146275149536</v>
      </c>
      <c r="F26" s="56">
        <f>IF(N11=0,"",F10/N11)</f>
        <v>5.5498969072164952</v>
      </c>
      <c r="G26" s="56">
        <f t="shared" ref="G26:H26" si="9">IF(O11=0,"",G10/O11)</f>
        <v>3.7664102564102566</v>
      </c>
      <c r="H26" s="56">
        <f t="shared" si="9"/>
        <v>3.0353787878787877</v>
      </c>
      <c r="I26" s="9"/>
      <c r="J26" s="9"/>
      <c r="K26" s="9"/>
      <c r="L26" s="9"/>
      <c r="M26" s="9"/>
      <c r="N26" s="9"/>
      <c r="O26" s="9"/>
      <c r="P26" s="9"/>
    </row>
    <row r="27" spans="2:16" ht="21.95" customHeight="1" x14ac:dyDescent="0.3">
      <c r="B27" s="183" t="s">
        <v>142</v>
      </c>
      <c r="C27" s="184"/>
      <c r="D27" s="131">
        <f>D10-L11</f>
        <v>43592</v>
      </c>
      <c r="E27" s="131">
        <f>E10-M11</f>
        <v>42487</v>
      </c>
      <c r="F27" s="131">
        <f>F10-N11</f>
        <v>44134</v>
      </c>
      <c r="G27" s="131">
        <f t="shared" ref="G27:H27" si="10">G10-O11</f>
        <v>32367</v>
      </c>
      <c r="H27" s="131">
        <f t="shared" si="10"/>
        <v>26867</v>
      </c>
      <c r="I27" s="9"/>
      <c r="J27" s="9"/>
      <c r="K27" s="9"/>
      <c r="L27" s="9"/>
      <c r="M27" s="9"/>
      <c r="N27" s="9"/>
      <c r="O27" s="9"/>
      <c r="P27" s="9"/>
    </row>
    <row r="28" spans="2:16" ht="21.95" customHeight="1" x14ac:dyDescent="0.3">
      <c r="B28" s="183" t="s">
        <v>143</v>
      </c>
      <c r="C28" s="184"/>
      <c r="D28" s="56">
        <f>IF(L21=0,"",D22/L21)</f>
        <v>6.0815250280971727</v>
      </c>
      <c r="E28" s="56">
        <f>IF(M21=0,"",E22/M21)</f>
        <v>9.9602953468932842</v>
      </c>
      <c r="F28" s="56">
        <f>IF(N21=0,"",F22/N21)</f>
        <v>10.059208693229312</v>
      </c>
      <c r="G28" s="56">
        <f t="shared" ref="G28:H28" si="11">IF(O21=0,"",G22/O21)</f>
        <v>8.6985232655335754</v>
      </c>
      <c r="H28" s="56">
        <f t="shared" si="11"/>
        <v>8.1412649763165224</v>
      </c>
      <c r="I28" s="9"/>
      <c r="J28" s="9"/>
      <c r="K28" s="9"/>
      <c r="L28" s="9"/>
      <c r="M28" s="9"/>
      <c r="N28" s="9"/>
      <c r="O28" s="9"/>
      <c r="P28" s="9"/>
    </row>
    <row r="29" spans="2:16" ht="21.95" customHeight="1" x14ac:dyDescent="0.3">
      <c r="B29" s="183" t="s">
        <v>144</v>
      </c>
      <c r="C29" s="184"/>
      <c r="D29" s="56">
        <f>IF(L21=0,"",(L11+L16)/L21)</f>
        <v>2.1391026195210512</v>
      </c>
      <c r="E29" s="56">
        <f>IF(M21=0,"",(M11+M16)/M21)</f>
        <v>3.0573976037893562</v>
      </c>
      <c r="F29" s="56">
        <f>IF(N21=0,"",(N11+N16)/N21)</f>
        <v>2.4055447199777098</v>
      </c>
      <c r="G29" s="56">
        <f t="shared" ref="G29:H29" si="12">IF(O21=0,"",(O11+O16)/O21)</f>
        <v>2.6841738645862359</v>
      </c>
      <c r="H29" s="56">
        <f t="shared" si="12"/>
        <v>2.8931457230426303</v>
      </c>
      <c r="I29" s="9"/>
      <c r="J29" s="9"/>
      <c r="K29" s="9"/>
      <c r="L29" s="9"/>
      <c r="M29" s="9"/>
      <c r="N29" s="9"/>
      <c r="O29" s="9"/>
      <c r="P29" s="9"/>
    </row>
  </sheetData>
  <mergeCells count="46">
    <mergeCell ref="J18:K18"/>
    <mergeCell ref="B11:H11"/>
    <mergeCell ref="B17:H17"/>
    <mergeCell ref="J19:K19"/>
    <mergeCell ref="J20:K20"/>
    <mergeCell ref="J21:K21"/>
    <mergeCell ref="J22:K22"/>
    <mergeCell ref="B28:C28"/>
    <mergeCell ref="B27:C27"/>
    <mergeCell ref="B19:C19"/>
    <mergeCell ref="B20:C20"/>
    <mergeCell ref="B22:C22"/>
    <mergeCell ref="B21:H21"/>
    <mergeCell ref="B24:H24"/>
    <mergeCell ref="B29:C29"/>
    <mergeCell ref="J5:K5"/>
    <mergeCell ref="J6:K6"/>
    <mergeCell ref="J7:K7"/>
    <mergeCell ref="J8:K8"/>
    <mergeCell ref="J9:K9"/>
    <mergeCell ref="J10:K10"/>
    <mergeCell ref="J11:K11"/>
    <mergeCell ref="J13:K13"/>
    <mergeCell ref="J14:K14"/>
    <mergeCell ref="J15:K15"/>
    <mergeCell ref="J16:K16"/>
    <mergeCell ref="B8:C8"/>
    <mergeCell ref="B9:C9"/>
    <mergeCell ref="B25:C25"/>
    <mergeCell ref="B26:C26"/>
    <mergeCell ref="B3:C3"/>
    <mergeCell ref="J3:K3"/>
    <mergeCell ref="B16:C16"/>
    <mergeCell ref="B18:C18"/>
    <mergeCell ref="B10:C10"/>
    <mergeCell ref="B12:C12"/>
    <mergeCell ref="B13:C13"/>
    <mergeCell ref="B14:C14"/>
    <mergeCell ref="B15:C15"/>
    <mergeCell ref="B5:C5"/>
    <mergeCell ref="B6:C6"/>
    <mergeCell ref="B7:C7"/>
    <mergeCell ref="J4:P4"/>
    <mergeCell ref="J12:P12"/>
    <mergeCell ref="J17:P17"/>
    <mergeCell ref="B4:H4"/>
  </mergeCells>
  <phoneticPr fontId="45" type="noConversion"/>
  <pageMargins left="0.7" right="0.7" top="0.75" bottom="0.75" header="0.3" footer="0.3"/>
  <pageSetup scale="45" orientation="landscape"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59999389629810485"/>
    <pageSetUpPr fitToPage="1"/>
  </sheetPr>
  <dimension ref="B1:J44"/>
  <sheetViews>
    <sheetView showGridLines="0" zoomScaleNormal="100" workbookViewId="0">
      <selection activeCell="E5" sqref="E5"/>
    </sheetView>
  </sheetViews>
  <sheetFormatPr defaultColWidth="8.85546875" defaultRowHeight="15" x14ac:dyDescent="0.25"/>
  <cols>
    <col min="1" max="1" width="3.42578125" customWidth="1"/>
    <col min="2" max="2" width="4.7109375" customWidth="1"/>
    <col min="4" max="4" width="44.42578125" customWidth="1"/>
    <col min="5" max="9" width="15.7109375" customWidth="1"/>
    <col min="10" max="10" width="4.7109375" customWidth="1"/>
  </cols>
  <sheetData>
    <row r="1" spans="2:10" ht="50.1" customHeight="1" thickBot="1" x14ac:dyDescent="0.3">
      <c r="B1" s="25" t="s">
        <v>186</v>
      </c>
      <c r="C1" s="25"/>
    </row>
    <row r="2" spans="2:10" ht="15.75" customHeight="1" thickTop="1" x14ac:dyDescent="0.25">
      <c r="B2" s="63"/>
      <c r="C2" s="63"/>
      <c r="D2" s="63"/>
      <c r="E2" s="63"/>
      <c r="F2" s="63"/>
      <c r="G2" s="63"/>
      <c r="H2" s="63"/>
      <c r="I2" s="63"/>
      <c r="J2" s="63"/>
    </row>
    <row r="3" spans="2:10" ht="26.25" x14ac:dyDescent="0.3">
      <c r="B3" s="37"/>
      <c r="C3" s="207" t="s">
        <v>198</v>
      </c>
      <c r="D3" s="207"/>
      <c r="E3" s="207"/>
      <c r="F3" s="207"/>
      <c r="G3" s="207"/>
      <c r="H3" s="207"/>
      <c r="I3" s="207"/>
      <c r="J3" s="37"/>
    </row>
    <row r="4" spans="2:10" ht="15" customHeight="1" x14ac:dyDescent="0.25">
      <c r="B4" s="62"/>
      <c r="C4" s="62"/>
      <c r="D4" s="62"/>
      <c r="E4" s="62"/>
      <c r="F4" s="62"/>
      <c r="G4" s="62"/>
      <c r="H4" s="62"/>
      <c r="I4" s="62"/>
      <c r="J4" s="62"/>
    </row>
    <row r="5" spans="2:10" ht="21.95" customHeight="1" x14ac:dyDescent="0.25">
      <c r="B5" s="62"/>
      <c r="C5" s="208" t="s">
        <v>28</v>
      </c>
      <c r="D5" s="209"/>
      <c r="E5" s="68" t="s">
        <v>145</v>
      </c>
      <c r="F5" s="68" t="s">
        <v>145</v>
      </c>
      <c r="G5" s="68" t="s">
        <v>145</v>
      </c>
      <c r="H5" s="68" t="s">
        <v>145</v>
      </c>
      <c r="I5" s="68" t="s">
        <v>145</v>
      </c>
      <c r="J5" s="62"/>
    </row>
    <row r="6" spans="2:10" ht="21.95" customHeight="1" x14ac:dyDescent="0.25">
      <c r="B6" s="62"/>
      <c r="C6" s="208" t="s">
        <v>29</v>
      </c>
      <c r="D6" s="209"/>
      <c r="E6" s="67">
        <v>15700</v>
      </c>
      <c r="F6" s="73">
        <f>E7</f>
        <v>35200</v>
      </c>
      <c r="G6" s="73">
        <f>F7</f>
        <v>64150</v>
      </c>
      <c r="H6" s="73">
        <f t="shared" ref="H6:I6" si="0">G7</f>
        <v>103495</v>
      </c>
      <c r="I6" s="73">
        <f t="shared" si="0"/>
        <v>8804068</v>
      </c>
      <c r="J6" s="62"/>
    </row>
    <row r="7" spans="2:10" ht="21.95" customHeight="1" x14ac:dyDescent="0.25">
      <c r="B7" s="62"/>
      <c r="C7" s="208" t="s">
        <v>30</v>
      </c>
      <c r="D7" s="209"/>
      <c r="E7" s="73">
        <f>E6+E42</f>
        <v>35200</v>
      </c>
      <c r="F7" s="74">
        <f>F6+F42</f>
        <v>64150</v>
      </c>
      <c r="G7" s="74">
        <f>G6+G42</f>
        <v>103495</v>
      </c>
      <c r="H7" s="74">
        <f t="shared" ref="H7:I7" si="1">H6+H42</f>
        <v>8804068</v>
      </c>
      <c r="I7" s="74">
        <f t="shared" si="1"/>
        <v>8979641</v>
      </c>
      <c r="J7" s="62"/>
    </row>
    <row r="8" spans="2:10" ht="15" customHeight="1" x14ac:dyDescent="0.3">
      <c r="B8" s="62"/>
      <c r="C8" s="37"/>
      <c r="D8" s="37"/>
      <c r="E8" s="37"/>
      <c r="F8" s="37"/>
      <c r="G8" s="37"/>
      <c r="H8" s="62"/>
      <c r="I8" s="62"/>
      <c r="J8" s="62"/>
    </row>
    <row r="9" spans="2:10" ht="32.1" customHeight="1" x14ac:dyDescent="0.25">
      <c r="B9" s="62"/>
      <c r="C9" s="201" t="s">
        <v>164</v>
      </c>
      <c r="D9" s="201"/>
      <c r="E9" s="117" t="s">
        <v>82</v>
      </c>
      <c r="F9" s="117" t="s">
        <v>83</v>
      </c>
      <c r="G9" s="117" t="s">
        <v>84</v>
      </c>
      <c r="H9" s="117" t="s">
        <v>196</v>
      </c>
      <c r="I9" s="117" t="s">
        <v>197</v>
      </c>
      <c r="J9" s="62"/>
    </row>
    <row r="10" spans="2:10" ht="21.95" customHeight="1" x14ac:dyDescent="0.25">
      <c r="B10" s="62"/>
      <c r="C10" s="205" t="s">
        <v>31</v>
      </c>
      <c r="D10" s="206"/>
      <c r="E10" s="206"/>
      <c r="F10" s="206"/>
      <c r="G10" s="206"/>
      <c r="H10" s="206"/>
      <c r="I10" s="206"/>
      <c r="J10" s="62"/>
    </row>
    <row r="11" spans="2:10" ht="21.95" customHeight="1" x14ac:dyDescent="0.25">
      <c r="B11" s="62"/>
      <c r="C11" s="208" t="s">
        <v>32</v>
      </c>
      <c r="D11" s="209"/>
      <c r="E11" s="70">
        <v>693200</v>
      </c>
      <c r="F11" s="70">
        <v>762520</v>
      </c>
      <c r="G11" s="70">
        <v>838772</v>
      </c>
      <c r="H11" s="70">
        <v>9500000</v>
      </c>
      <c r="I11" s="70">
        <v>975000</v>
      </c>
      <c r="J11" s="62"/>
    </row>
    <row r="12" spans="2:10" ht="21.95" customHeight="1" x14ac:dyDescent="0.25">
      <c r="B12" s="62"/>
      <c r="C12" s="208" t="s">
        <v>33</v>
      </c>
      <c r="D12" s="209"/>
      <c r="E12" s="70">
        <v>0</v>
      </c>
      <c r="F12" s="70">
        <v>0</v>
      </c>
      <c r="G12" s="70">
        <v>0</v>
      </c>
      <c r="H12" s="70">
        <v>0</v>
      </c>
      <c r="I12" s="70">
        <v>0</v>
      </c>
      <c r="J12" s="62"/>
    </row>
    <row r="13" spans="2:10" ht="21.95" customHeight="1" x14ac:dyDescent="0.25">
      <c r="B13" s="62"/>
      <c r="C13" s="205" t="s">
        <v>34</v>
      </c>
      <c r="D13" s="206"/>
      <c r="E13" s="206"/>
      <c r="F13" s="206"/>
      <c r="G13" s="206"/>
      <c r="H13" s="206"/>
      <c r="I13" s="206"/>
      <c r="J13" s="62"/>
    </row>
    <row r="14" spans="2:10" ht="21.95" customHeight="1" x14ac:dyDescent="0.25">
      <c r="B14" s="62"/>
      <c r="C14" s="183" t="s">
        <v>146</v>
      </c>
      <c r="D14" s="184"/>
      <c r="E14" s="69">
        <v>-264000</v>
      </c>
      <c r="F14" s="70">
        <v>-290400</v>
      </c>
      <c r="G14" s="70">
        <v>-319440</v>
      </c>
      <c r="H14" s="70">
        <v>-319440</v>
      </c>
      <c r="I14" s="70">
        <v>-319440</v>
      </c>
      <c r="J14" s="62"/>
    </row>
    <row r="15" spans="2:10" ht="21.95" customHeight="1" x14ac:dyDescent="0.25">
      <c r="B15" s="62"/>
      <c r="C15" s="183" t="s">
        <v>35</v>
      </c>
      <c r="D15" s="184"/>
      <c r="E15" s="69">
        <v>-112000</v>
      </c>
      <c r="F15" s="70">
        <v>-123200</v>
      </c>
      <c r="G15" s="70">
        <v>-135520</v>
      </c>
      <c r="H15" s="70">
        <v>-135520</v>
      </c>
      <c r="I15" s="70">
        <v>-135520</v>
      </c>
      <c r="J15" s="62"/>
    </row>
    <row r="16" spans="2:10" ht="21.95" customHeight="1" x14ac:dyDescent="0.25">
      <c r="B16" s="62"/>
      <c r="C16" s="183" t="s">
        <v>36</v>
      </c>
      <c r="D16" s="184"/>
      <c r="E16" s="69">
        <v>-123000</v>
      </c>
      <c r="F16" s="70">
        <v>-135300</v>
      </c>
      <c r="G16" s="70">
        <v>-148830</v>
      </c>
      <c r="H16" s="70">
        <v>-148830</v>
      </c>
      <c r="I16" s="70">
        <v>-148830</v>
      </c>
      <c r="J16" s="62"/>
    </row>
    <row r="17" spans="2:10" ht="21.95" customHeight="1" x14ac:dyDescent="0.25">
      <c r="B17" s="62"/>
      <c r="C17" s="183" t="s">
        <v>37</v>
      </c>
      <c r="D17" s="184"/>
      <c r="E17" s="69">
        <v>-13500</v>
      </c>
      <c r="F17" s="70">
        <v>-14850</v>
      </c>
      <c r="G17" s="70">
        <v>-16335</v>
      </c>
      <c r="H17" s="70">
        <v>-16335</v>
      </c>
      <c r="I17" s="70">
        <v>-16335</v>
      </c>
      <c r="J17" s="62"/>
    </row>
    <row r="18" spans="2:10" ht="21.95" customHeight="1" x14ac:dyDescent="0.25">
      <c r="B18" s="62"/>
      <c r="C18" s="183" t="s">
        <v>38</v>
      </c>
      <c r="D18" s="184"/>
      <c r="E18" s="69">
        <v>-32800</v>
      </c>
      <c r="F18" s="70">
        <v>-36080</v>
      </c>
      <c r="G18" s="70">
        <v>-39688</v>
      </c>
      <c r="H18" s="70">
        <v>-39688</v>
      </c>
      <c r="I18" s="70">
        <v>-39688</v>
      </c>
      <c r="J18" s="62"/>
    </row>
    <row r="19" spans="2:10" ht="21.95" customHeight="1" x14ac:dyDescent="0.25">
      <c r="B19" s="62"/>
      <c r="C19" s="202" t="s">
        <v>166</v>
      </c>
      <c r="D19" s="202"/>
      <c r="E19" s="71">
        <f>SUM(E11:E18)</f>
        <v>147900</v>
      </c>
      <c r="F19" s="71">
        <f t="shared" ref="F19:G19" si="2">SUM(F11:F18)</f>
        <v>162690</v>
      </c>
      <c r="G19" s="71">
        <f t="shared" si="2"/>
        <v>178959</v>
      </c>
      <c r="H19" s="71">
        <f t="shared" ref="H19:I19" si="3">SUM(H11:H18)</f>
        <v>8840187</v>
      </c>
      <c r="I19" s="71">
        <f t="shared" si="3"/>
        <v>315187</v>
      </c>
      <c r="J19" s="62"/>
    </row>
    <row r="20" spans="2:10" ht="15" customHeight="1" x14ac:dyDescent="0.3">
      <c r="B20" s="62"/>
      <c r="C20" s="64"/>
      <c r="D20" s="64"/>
      <c r="E20" s="65"/>
      <c r="F20" s="37"/>
      <c r="G20" s="37"/>
      <c r="H20" s="62"/>
      <c r="I20" s="62"/>
      <c r="J20" s="62"/>
    </row>
    <row r="21" spans="2:10" ht="32.1" customHeight="1" x14ac:dyDescent="0.25">
      <c r="B21" s="62"/>
      <c r="C21" s="201" t="s">
        <v>165</v>
      </c>
      <c r="D21" s="201"/>
      <c r="E21" s="117" t="s">
        <v>82</v>
      </c>
      <c r="F21" s="117" t="s">
        <v>83</v>
      </c>
      <c r="G21" s="117" t="s">
        <v>84</v>
      </c>
      <c r="H21" s="117" t="s">
        <v>196</v>
      </c>
      <c r="I21" s="117" t="s">
        <v>197</v>
      </c>
      <c r="J21" s="62"/>
    </row>
    <row r="22" spans="2:10" ht="21.95" customHeight="1" x14ac:dyDescent="0.25">
      <c r="B22" s="62"/>
      <c r="C22" s="205" t="s">
        <v>31</v>
      </c>
      <c r="D22" s="206"/>
      <c r="E22" s="206"/>
      <c r="F22" s="206"/>
      <c r="G22" s="206"/>
      <c r="H22" s="206"/>
      <c r="I22" s="206"/>
      <c r="J22" s="62"/>
    </row>
    <row r="23" spans="2:10" ht="21.95" customHeight="1" x14ac:dyDescent="0.25">
      <c r="B23" s="62"/>
      <c r="C23" s="203" t="s">
        <v>39</v>
      </c>
      <c r="D23" s="204"/>
      <c r="E23" s="69">
        <v>33600</v>
      </c>
      <c r="F23" s="70">
        <v>36960</v>
      </c>
      <c r="G23" s="70">
        <v>40656</v>
      </c>
      <c r="H23" s="70">
        <v>40656</v>
      </c>
      <c r="I23" s="70">
        <v>40656</v>
      </c>
      <c r="J23" s="62"/>
    </row>
    <row r="24" spans="2:10" ht="21.95" customHeight="1" x14ac:dyDescent="0.25">
      <c r="B24" s="62"/>
      <c r="C24" s="203" t="s">
        <v>40</v>
      </c>
      <c r="D24" s="204"/>
      <c r="E24" s="69">
        <v>0</v>
      </c>
      <c r="F24" s="70">
        <v>0</v>
      </c>
      <c r="G24" s="70">
        <v>0</v>
      </c>
      <c r="H24" s="70">
        <v>0</v>
      </c>
      <c r="I24" s="70">
        <v>0</v>
      </c>
      <c r="J24" s="62"/>
    </row>
    <row r="25" spans="2:10" ht="21.95" customHeight="1" x14ac:dyDescent="0.25">
      <c r="B25" s="62"/>
      <c r="C25" s="203" t="s">
        <v>41</v>
      </c>
      <c r="D25" s="204"/>
      <c r="E25" s="69">
        <v>0</v>
      </c>
      <c r="F25" s="70">
        <v>0</v>
      </c>
      <c r="G25" s="70">
        <v>0</v>
      </c>
      <c r="H25" s="70">
        <v>0</v>
      </c>
      <c r="I25" s="70">
        <v>0</v>
      </c>
      <c r="J25" s="62"/>
    </row>
    <row r="26" spans="2:10" ht="21.95" customHeight="1" x14ac:dyDescent="0.25">
      <c r="B26" s="62"/>
      <c r="C26" s="205" t="s">
        <v>34</v>
      </c>
      <c r="D26" s="206"/>
      <c r="E26" s="206"/>
      <c r="F26" s="206"/>
      <c r="G26" s="206"/>
      <c r="H26" s="206"/>
      <c r="I26" s="206"/>
      <c r="J26" s="62"/>
    </row>
    <row r="27" spans="2:10" ht="21.95" customHeight="1" x14ac:dyDescent="0.25">
      <c r="B27" s="62"/>
      <c r="C27" s="203" t="s">
        <v>42</v>
      </c>
      <c r="D27" s="204"/>
      <c r="E27" s="69">
        <v>-75000</v>
      </c>
      <c r="F27" s="69">
        <v>-75000</v>
      </c>
      <c r="G27" s="69">
        <v>-75000</v>
      </c>
      <c r="H27" s="69">
        <v>-75000</v>
      </c>
      <c r="I27" s="69">
        <v>-75000</v>
      </c>
      <c r="J27" s="62"/>
    </row>
    <row r="28" spans="2:10" ht="21.95" customHeight="1" x14ac:dyDescent="0.25">
      <c r="B28" s="62"/>
      <c r="C28" s="203" t="s">
        <v>43</v>
      </c>
      <c r="D28" s="204"/>
      <c r="E28" s="69">
        <v>0</v>
      </c>
      <c r="F28" s="70">
        <v>0</v>
      </c>
      <c r="G28" s="70">
        <v>0</v>
      </c>
      <c r="H28" s="70">
        <v>0</v>
      </c>
      <c r="I28" s="70">
        <v>0</v>
      </c>
      <c r="J28" s="62"/>
    </row>
    <row r="29" spans="2:10" ht="21.95" customHeight="1" x14ac:dyDescent="0.25">
      <c r="B29" s="62"/>
      <c r="C29" s="203" t="s">
        <v>44</v>
      </c>
      <c r="D29" s="204"/>
      <c r="E29" s="69">
        <v>0</v>
      </c>
      <c r="F29" s="70">
        <v>0</v>
      </c>
      <c r="G29" s="70">
        <v>0</v>
      </c>
      <c r="H29" s="70">
        <v>0</v>
      </c>
      <c r="I29" s="70">
        <v>0</v>
      </c>
      <c r="J29" s="62"/>
    </row>
    <row r="30" spans="2:10" ht="21.95" customHeight="1" x14ac:dyDescent="0.25">
      <c r="B30" s="62"/>
      <c r="C30" s="202" t="s">
        <v>167</v>
      </c>
      <c r="D30" s="202"/>
      <c r="E30" s="76">
        <f>SUM(E22:E29)</f>
        <v>-41400</v>
      </c>
      <c r="F30" s="76">
        <f t="shared" ref="F30:G30" si="4">SUM(F22:F29)</f>
        <v>-38040</v>
      </c>
      <c r="G30" s="76">
        <f t="shared" si="4"/>
        <v>-34344</v>
      </c>
      <c r="H30" s="76">
        <f t="shared" ref="H30:I30" si="5">SUM(H22:H29)</f>
        <v>-34344</v>
      </c>
      <c r="I30" s="76">
        <f t="shared" si="5"/>
        <v>-34344</v>
      </c>
      <c r="J30" s="62"/>
    </row>
    <row r="31" spans="2:10" ht="15" customHeight="1" x14ac:dyDescent="0.3">
      <c r="B31" s="62"/>
      <c r="C31" s="64"/>
      <c r="D31" s="64"/>
      <c r="E31" s="65"/>
      <c r="F31" s="37"/>
      <c r="G31" s="37"/>
      <c r="H31" s="62"/>
      <c r="I31" s="62"/>
      <c r="J31" s="62"/>
    </row>
    <row r="32" spans="2:10" ht="32.1" customHeight="1" x14ac:dyDescent="0.25">
      <c r="B32" s="62"/>
      <c r="C32" s="201" t="s">
        <v>168</v>
      </c>
      <c r="D32" s="201"/>
      <c r="E32" s="117" t="s">
        <v>82</v>
      </c>
      <c r="F32" s="117" t="s">
        <v>83</v>
      </c>
      <c r="G32" s="117" t="s">
        <v>84</v>
      </c>
      <c r="H32" s="117" t="s">
        <v>196</v>
      </c>
      <c r="I32" s="117" t="s">
        <v>197</v>
      </c>
      <c r="J32" s="62"/>
    </row>
    <row r="33" spans="2:10" ht="21.95" customHeight="1" x14ac:dyDescent="0.25">
      <c r="B33" s="62"/>
      <c r="C33" s="205" t="s">
        <v>31</v>
      </c>
      <c r="D33" s="206"/>
      <c r="E33" s="206"/>
      <c r="F33" s="206"/>
      <c r="G33" s="206"/>
      <c r="H33" s="206"/>
      <c r="I33" s="206"/>
      <c r="J33" s="62"/>
    </row>
    <row r="34" spans="2:10" ht="21.95" customHeight="1" x14ac:dyDescent="0.25">
      <c r="B34" s="62"/>
      <c r="C34" s="183" t="s">
        <v>45</v>
      </c>
      <c r="D34" s="184"/>
      <c r="E34" s="69">
        <v>0</v>
      </c>
      <c r="F34" s="70">
        <v>0</v>
      </c>
      <c r="G34" s="70">
        <v>0</v>
      </c>
      <c r="H34" s="70">
        <v>0</v>
      </c>
      <c r="I34" s="70">
        <v>0</v>
      </c>
      <c r="J34" s="62"/>
    </row>
    <row r="35" spans="2:10" ht="21.95" customHeight="1" x14ac:dyDescent="0.25">
      <c r="B35" s="62"/>
      <c r="C35" s="183" t="s">
        <v>46</v>
      </c>
      <c r="D35" s="184"/>
      <c r="E35" s="69">
        <v>0</v>
      </c>
      <c r="F35" s="70">
        <v>0</v>
      </c>
      <c r="G35" s="70">
        <v>0</v>
      </c>
      <c r="H35" s="70">
        <v>0</v>
      </c>
      <c r="I35" s="70">
        <v>0</v>
      </c>
      <c r="J35" s="62"/>
    </row>
    <row r="36" spans="2:10" ht="21.95" customHeight="1" x14ac:dyDescent="0.25">
      <c r="B36" s="62"/>
      <c r="C36" s="205" t="s">
        <v>34</v>
      </c>
      <c r="D36" s="206"/>
      <c r="E36" s="206"/>
      <c r="F36" s="206"/>
      <c r="G36" s="206"/>
      <c r="H36" s="206"/>
      <c r="I36" s="206"/>
      <c r="J36" s="62"/>
    </row>
    <row r="37" spans="2:10" ht="21.95" customHeight="1" x14ac:dyDescent="0.25">
      <c r="B37" s="62"/>
      <c r="C37" s="183" t="s">
        <v>47</v>
      </c>
      <c r="D37" s="184"/>
      <c r="E37" s="69">
        <v>0</v>
      </c>
      <c r="F37" s="70">
        <v>0</v>
      </c>
      <c r="G37" s="70">
        <v>0</v>
      </c>
      <c r="H37" s="70">
        <v>0</v>
      </c>
      <c r="I37" s="70">
        <v>0</v>
      </c>
      <c r="J37" s="62"/>
    </row>
    <row r="38" spans="2:10" ht="21.95" customHeight="1" x14ac:dyDescent="0.25">
      <c r="B38" s="62"/>
      <c r="C38" s="183" t="s">
        <v>48</v>
      </c>
      <c r="D38" s="184"/>
      <c r="E38" s="69">
        <v>-34000</v>
      </c>
      <c r="F38" s="70">
        <v>-37400</v>
      </c>
      <c r="G38" s="70">
        <v>-41140</v>
      </c>
      <c r="H38" s="70">
        <v>-41140</v>
      </c>
      <c r="I38" s="70">
        <v>-41140</v>
      </c>
      <c r="J38" s="62"/>
    </row>
    <row r="39" spans="2:10" ht="21.95" customHeight="1" x14ac:dyDescent="0.25">
      <c r="B39" s="62"/>
      <c r="C39" s="183" t="s">
        <v>49</v>
      </c>
      <c r="D39" s="184"/>
      <c r="E39" s="69">
        <v>-53000</v>
      </c>
      <c r="F39" s="70">
        <v>-58300</v>
      </c>
      <c r="G39" s="70">
        <v>-64130</v>
      </c>
      <c r="H39" s="70">
        <v>-64130</v>
      </c>
      <c r="I39" s="70">
        <v>-64130</v>
      </c>
      <c r="J39" s="62"/>
    </row>
    <row r="40" spans="2:10" ht="21.95" customHeight="1" x14ac:dyDescent="0.25">
      <c r="B40" s="62"/>
      <c r="C40" s="202" t="s">
        <v>169</v>
      </c>
      <c r="D40" s="202"/>
      <c r="E40" s="76">
        <f>SUM(E33:E39)</f>
        <v>-87000</v>
      </c>
      <c r="F40" s="76">
        <f t="shared" ref="F40:G40" si="6">SUM(F33:F39)</f>
        <v>-95700</v>
      </c>
      <c r="G40" s="76">
        <f t="shared" si="6"/>
        <v>-105270</v>
      </c>
      <c r="H40" s="76">
        <f t="shared" ref="H40:I40" si="7">SUM(H33:H39)</f>
        <v>-105270</v>
      </c>
      <c r="I40" s="76">
        <f t="shared" si="7"/>
        <v>-105270</v>
      </c>
      <c r="J40" s="62"/>
    </row>
    <row r="41" spans="2:10" ht="15" customHeight="1" x14ac:dyDescent="0.3">
      <c r="B41" s="62"/>
      <c r="C41" s="64"/>
      <c r="D41" s="64"/>
      <c r="E41" s="66"/>
      <c r="F41" s="37"/>
      <c r="G41" s="37"/>
      <c r="H41" s="62"/>
      <c r="I41" s="62"/>
      <c r="J41" s="62"/>
    </row>
    <row r="42" spans="2:10" ht="32.1" customHeight="1" x14ac:dyDescent="0.25">
      <c r="B42" s="62"/>
      <c r="C42" s="201" t="s">
        <v>170</v>
      </c>
      <c r="D42" s="201"/>
      <c r="E42" s="72">
        <f>E19+E30+E40</f>
        <v>19500</v>
      </c>
      <c r="F42" s="72">
        <f>F19+F30+F40</f>
        <v>28950</v>
      </c>
      <c r="G42" s="72">
        <f>G19+G30+G40</f>
        <v>39345</v>
      </c>
      <c r="H42" s="72">
        <f t="shared" ref="H42:I42" si="8">H19+H30+H40</f>
        <v>8700573</v>
      </c>
      <c r="I42" s="72">
        <f t="shared" si="8"/>
        <v>175573</v>
      </c>
      <c r="J42" s="62"/>
    </row>
    <row r="43" spans="2:10" ht="15.75" thickBot="1" x14ac:dyDescent="0.3">
      <c r="B43" s="75"/>
      <c r="C43" s="75"/>
      <c r="D43" s="75"/>
      <c r="E43" s="75"/>
      <c r="F43" s="75"/>
      <c r="G43" s="75"/>
      <c r="H43" s="75"/>
      <c r="I43" s="75"/>
      <c r="J43" s="75"/>
    </row>
    <row r="44" spans="2:10" ht="15.75" thickTop="1" x14ac:dyDescent="0.25"/>
  </sheetData>
  <mergeCells count="35">
    <mergeCell ref="C13:I13"/>
    <mergeCell ref="C3:I3"/>
    <mergeCell ref="C34:D34"/>
    <mergeCell ref="C35:D35"/>
    <mergeCell ref="C19:D19"/>
    <mergeCell ref="C22:I22"/>
    <mergeCell ref="C26:I26"/>
    <mergeCell ref="C33:I33"/>
    <mergeCell ref="C9:D9"/>
    <mergeCell ref="C11:D11"/>
    <mergeCell ref="C12:D12"/>
    <mergeCell ref="C5:D5"/>
    <mergeCell ref="C6:D6"/>
    <mergeCell ref="C7:D7"/>
    <mergeCell ref="C10:I10"/>
    <mergeCell ref="C14:D14"/>
    <mergeCell ref="C15:D15"/>
    <mergeCell ref="C16:D16"/>
    <mergeCell ref="C17:D17"/>
    <mergeCell ref="C18:D18"/>
    <mergeCell ref="C42:D42"/>
    <mergeCell ref="C21:D21"/>
    <mergeCell ref="C30:D30"/>
    <mergeCell ref="C32:D32"/>
    <mergeCell ref="C23:D23"/>
    <mergeCell ref="C24:D24"/>
    <mergeCell ref="C25:D25"/>
    <mergeCell ref="C27:D27"/>
    <mergeCell ref="C28:D28"/>
    <mergeCell ref="C37:D37"/>
    <mergeCell ref="C38:D38"/>
    <mergeCell ref="C39:D39"/>
    <mergeCell ref="C29:D29"/>
    <mergeCell ref="C40:D40"/>
    <mergeCell ref="C36:I36"/>
  </mergeCells>
  <phoneticPr fontId="45" type="noConversion"/>
  <conditionalFormatting sqref="E23:E25 F27:I27 E27:E31 F30:I30">
    <cfRule type="cellIs" dxfId="2" priority="3" operator="lessThan">
      <formula>0</formula>
    </cfRule>
  </conditionalFormatting>
  <conditionalFormatting sqref="F2:G2 E14:E20">
    <cfRule type="cellIs" dxfId="1" priority="4" operator="lessThan">
      <formula>0</formula>
    </cfRule>
  </conditionalFormatting>
  <conditionalFormatting sqref="F4:G9 H5:I7 H9:I9 E11:I12 H14:I19 F14:G21 H21:I21 F23:I25 H28:I30 F28:G32 H32:I32 E34:I35 H37:I40 E37:G42 H42:I42">
    <cfRule type="cellIs" dxfId="0" priority="1" operator="lessThan">
      <formula>0</formula>
    </cfRule>
  </conditionalFormatting>
  <pageMargins left="0.7" right="0.7" top="0.75" bottom="0.75" header="0.3" footer="0.3"/>
  <pageSetup scale="62"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79998168889431442"/>
    <pageSetUpPr fitToPage="1"/>
  </sheetPr>
  <dimension ref="A1:J32"/>
  <sheetViews>
    <sheetView showGridLines="0" zoomScaleNormal="100" workbookViewId="0">
      <selection activeCell="G5" sqref="G5"/>
    </sheetView>
  </sheetViews>
  <sheetFormatPr defaultColWidth="8.85546875" defaultRowHeight="15" x14ac:dyDescent="0.25"/>
  <cols>
    <col min="1" max="1" width="3.42578125" customWidth="1"/>
    <col min="2" max="2" width="45.7109375" customWidth="1"/>
    <col min="3" max="10" width="17.7109375" customWidth="1"/>
    <col min="11" max="11" width="3.42578125" customWidth="1"/>
  </cols>
  <sheetData>
    <row r="1" spans="1:10" ht="50.1" customHeight="1" x14ac:dyDescent="0.25">
      <c r="B1" s="25" t="s">
        <v>184</v>
      </c>
    </row>
    <row r="2" spans="1:10" ht="29.1" customHeight="1" x14ac:dyDescent="0.3">
      <c r="A2" s="4"/>
      <c r="B2" s="113" t="s">
        <v>149</v>
      </c>
      <c r="C2" s="77"/>
      <c r="D2" s="77"/>
      <c r="E2" s="9"/>
      <c r="F2" s="9"/>
      <c r="G2" s="9"/>
      <c r="H2" s="9"/>
    </row>
    <row r="3" spans="1:10" ht="32.1" customHeight="1" x14ac:dyDescent="0.35">
      <c r="B3" s="47" t="s">
        <v>171</v>
      </c>
      <c r="C3" s="44"/>
    </row>
    <row r="4" spans="1:10" ht="39.950000000000003" customHeight="1" x14ac:dyDescent="0.25">
      <c r="B4" s="93" t="s">
        <v>172</v>
      </c>
      <c r="C4" s="94" t="s">
        <v>173</v>
      </c>
      <c r="D4" s="94" t="s">
        <v>181</v>
      </c>
      <c r="E4" s="94" t="s">
        <v>174</v>
      </c>
      <c r="F4" s="118" t="s">
        <v>82</v>
      </c>
      <c r="G4" s="118" t="s">
        <v>83</v>
      </c>
      <c r="H4" s="118" t="s">
        <v>84</v>
      </c>
      <c r="I4" s="118" t="s">
        <v>196</v>
      </c>
      <c r="J4" s="118" t="s">
        <v>197</v>
      </c>
    </row>
    <row r="5" spans="1:10" s="2" customFormat="1" ht="21.95" customHeight="1" x14ac:dyDescent="0.25">
      <c r="B5" s="217" t="s">
        <v>175</v>
      </c>
      <c r="C5" s="218"/>
      <c r="D5" s="218"/>
      <c r="E5" s="218"/>
      <c r="F5" s="219"/>
      <c r="G5" s="80">
        <v>0.03</v>
      </c>
      <c r="H5" s="80">
        <v>0.03</v>
      </c>
      <c r="I5" s="80">
        <v>0.03</v>
      </c>
      <c r="J5" s="80">
        <v>0.03</v>
      </c>
    </row>
    <row r="6" spans="1:10" ht="24.95" customHeight="1" x14ac:dyDescent="0.25">
      <c r="A6" s="4"/>
      <c r="B6" s="212" t="s">
        <v>176</v>
      </c>
      <c r="C6" s="213"/>
      <c r="D6" s="213"/>
      <c r="E6" s="213"/>
      <c r="F6" s="213"/>
      <c r="G6" s="213"/>
      <c r="H6" s="213"/>
      <c r="I6" s="213"/>
      <c r="J6" s="213"/>
    </row>
    <row r="7" spans="1:10" ht="21.95" customHeight="1" x14ac:dyDescent="0.25">
      <c r="A7" s="4"/>
      <c r="B7" s="110" t="s">
        <v>122</v>
      </c>
      <c r="C7" s="78">
        <v>2</v>
      </c>
      <c r="D7" s="92"/>
      <c r="E7" s="79">
        <v>10000</v>
      </c>
      <c r="F7" s="97">
        <f>E7*12</f>
        <v>120000</v>
      </c>
      <c r="G7" s="97">
        <f>F7*(1+$G$5)</f>
        <v>123600</v>
      </c>
      <c r="H7" s="97">
        <f>G7*(1+$H$5)</f>
        <v>127308</v>
      </c>
      <c r="I7" s="97">
        <f t="shared" ref="I7:J7" si="0">H7*(1+$H$5)</f>
        <v>131127.24</v>
      </c>
      <c r="J7" s="97">
        <f t="shared" si="0"/>
        <v>135061.05719999998</v>
      </c>
    </row>
    <row r="8" spans="1:10" ht="21.95" customHeight="1" x14ac:dyDescent="0.25">
      <c r="A8" s="4"/>
      <c r="B8" s="110" t="s">
        <v>120</v>
      </c>
      <c r="C8" s="78">
        <v>2</v>
      </c>
      <c r="D8" s="92"/>
      <c r="E8" s="79">
        <v>12500</v>
      </c>
      <c r="F8" s="97">
        <f>E8*12</f>
        <v>150000</v>
      </c>
      <c r="G8" s="97">
        <f>F8*(1+$G$5)</f>
        <v>154500</v>
      </c>
      <c r="H8" s="97">
        <f>G8*(1+$H$5)</f>
        <v>159135</v>
      </c>
      <c r="I8" s="97">
        <f t="shared" ref="I8:J8" si="1">H8*(1+$H$5)</f>
        <v>163909.05000000002</v>
      </c>
      <c r="J8" s="97">
        <f t="shared" si="1"/>
        <v>168826.32150000002</v>
      </c>
    </row>
    <row r="9" spans="1:10" ht="21.95" customHeight="1" x14ac:dyDescent="0.25">
      <c r="A9" s="4"/>
      <c r="B9" s="214" t="s">
        <v>177</v>
      </c>
      <c r="C9" s="215"/>
      <c r="D9" s="215"/>
      <c r="E9" s="215"/>
      <c r="F9" s="215"/>
      <c r="G9" s="215"/>
      <c r="H9" s="215"/>
      <c r="I9" s="215"/>
      <c r="J9" s="215"/>
    </row>
    <row r="10" spans="1:10" ht="21.95" customHeight="1" x14ac:dyDescent="0.25">
      <c r="A10" s="4"/>
      <c r="B10" s="111" t="s">
        <v>121</v>
      </c>
      <c r="C10" s="78">
        <v>10</v>
      </c>
      <c r="D10" s="92"/>
      <c r="E10" s="96" cm="1">
        <f t="array" ref="E10">IFERROR(F10/12,–)</f>
        <v>15600</v>
      </c>
      <c r="F10" s="97">
        <f>D11*D12*52*C10</f>
        <v>187200</v>
      </c>
      <c r="G10" s="96">
        <f>F10*(1+$G$5)</f>
        <v>192816</v>
      </c>
      <c r="H10" s="96">
        <f>G10*(1+$H$5)</f>
        <v>198600.48</v>
      </c>
      <c r="I10" s="96">
        <f t="shared" ref="I10:J10" si="2">H10*(1+$H$5)</f>
        <v>204558.49440000003</v>
      </c>
      <c r="J10" s="96">
        <f t="shared" si="2"/>
        <v>210695.24923200003</v>
      </c>
    </row>
    <row r="11" spans="1:10" ht="21.95" customHeight="1" x14ac:dyDescent="0.25">
      <c r="A11" s="4"/>
      <c r="B11" s="112" t="s">
        <v>123</v>
      </c>
      <c r="C11" s="92"/>
      <c r="D11" s="106">
        <v>40</v>
      </c>
      <c r="E11" s="92"/>
      <c r="F11" s="92"/>
      <c r="G11" s="92"/>
      <c r="H11" s="92"/>
      <c r="I11" s="92"/>
      <c r="J11" s="92"/>
    </row>
    <row r="12" spans="1:10" ht="21.95" customHeight="1" x14ac:dyDescent="0.25">
      <c r="A12" s="4"/>
      <c r="B12" s="112" t="s">
        <v>124</v>
      </c>
      <c r="C12" s="92"/>
      <c r="D12" s="108">
        <v>9</v>
      </c>
      <c r="E12" s="92"/>
      <c r="F12" s="92"/>
      <c r="G12" s="92"/>
      <c r="H12" s="92"/>
      <c r="I12" s="92"/>
      <c r="J12" s="92"/>
    </row>
    <row r="13" spans="1:10" ht="21.95" customHeight="1" x14ac:dyDescent="0.25">
      <c r="A13" s="4"/>
      <c r="B13" s="111" t="s">
        <v>125</v>
      </c>
      <c r="C13" s="78">
        <v>10</v>
      </c>
      <c r="D13" s="92"/>
      <c r="E13" s="96">
        <f>F13/12</f>
        <v>7800</v>
      </c>
      <c r="F13" s="97">
        <f>D14*D15*52*C13</f>
        <v>93600</v>
      </c>
      <c r="G13" s="96">
        <f>F13*(1+G5)</f>
        <v>96408</v>
      </c>
      <c r="H13" s="96">
        <f>G13*(1+H5)</f>
        <v>99300.24</v>
      </c>
      <c r="I13" s="96">
        <f t="shared" ref="I13:J13" si="3">H13*(1+I5)</f>
        <v>102279.24720000001</v>
      </c>
      <c r="J13" s="96">
        <f t="shared" si="3"/>
        <v>105347.62461600002</v>
      </c>
    </row>
    <row r="14" spans="1:10" ht="21.95" customHeight="1" x14ac:dyDescent="0.25">
      <c r="A14" s="4"/>
      <c r="B14" s="112" t="s">
        <v>123</v>
      </c>
      <c r="C14" s="92"/>
      <c r="D14" s="106">
        <v>20</v>
      </c>
      <c r="E14" s="92"/>
      <c r="F14" s="92"/>
      <c r="G14" s="92"/>
      <c r="H14" s="92"/>
      <c r="I14" s="92"/>
      <c r="J14" s="92"/>
    </row>
    <row r="15" spans="1:10" ht="21.95" customHeight="1" x14ac:dyDescent="0.25">
      <c r="A15" s="4"/>
      <c r="B15" s="112" t="s">
        <v>124</v>
      </c>
      <c r="C15" s="92"/>
      <c r="D15" s="108">
        <v>9</v>
      </c>
      <c r="E15" s="92"/>
      <c r="F15" s="92"/>
      <c r="G15" s="92"/>
      <c r="H15" s="92"/>
      <c r="I15" s="92"/>
      <c r="J15" s="92"/>
    </row>
    <row r="16" spans="1:10" ht="21.95" customHeight="1" x14ac:dyDescent="0.25">
      <c r="A16" s="4"/>
      <c r="B16" s="111" t="s">
        <v>126</v>
      </c>
      <c r="C16" s="78">
        <v>1</v>
      </c>
      <c r="D16" s="108">
        <v>1000</v>
      </c>
      <c r="E16" s="96">
        <f>F16/12</f>
        <v>4333.333333333333</v>
      </c>
      <c r="F16" s="97">
        <f>D16*52*C16</f>
        <v>52000</v>
      </c>
      <c r="G16" s="96">
        <f>F16*(1+G5)</f>
        <v>53560</v>
      </c>
      <c r="H16" s="96">
        <f>G16*(1+H5)</f>
        <v>55166.8</v>
      </c>
      <c r="I16" s="96">
        <f t="shared" ref="I16:J16" si="4">H16*(1+I5)</f>
        <v>56821.804000000004</v>
      </c>
      <c r="J16" s="96">
        <f t="shared" si="4"/>
        <v>58526.458120000003</v>
      </c>
    </row>
    <row r="17" spans="1:10" s="2" customFormat="1" ht="30" customHeight="1" x14ac:dyDescent="0.25">
      <c r="A17" s="3"/>
      <c r="B17" s="100" t="s">
        <v>178</v>
      </c>
      <c r="C17" s="101">
        <f>SUM(C7:C16)</f>
        <v>25</v>
      </c>
      <c r="D17" s="102"/>
      <c r="E17" s="103">
        <f>SUM(E7:E16)</f>
        <v>50233.333333333336</v>
      </c>
      <c r="F17" s="103">
        <f>SUM(F7:F16)</f>
        <v>602800</v>
      </c>
      <c r="G17" s="103">
        <f t="shared" ref="G17:H17" si="5">SUM(G7:G16)</f>
        <v>620884</v>
      </c>
      <c r="H17" s="103">
        <f t="shared" si="5"/>
        <v>639510.52</v>
      </c>
      <c r="I17" s="103">
        <f t="shared" ref="I17:J17" si="6">SUM(I7:I16)</f>
        <v>658695.83560000011</v>
      </c>
      <c r="J17" s="103">
        <f t="shared" si="6"/>
        <v>678456.71066800004</v>
      </c>
    </row>
    <row r="18" spans="1:10" s="2" customFormat="1" ht="30" customHeight="1" x14ac:dyDescent="0.25">
      <c r="A18" s="3"/>
      <c r="B18" s="87" t="s">
        <v>179</v>
      </c>
      <c r="C18" s="82">
        <f>SUM(C7:C13)</f>
        <v>24</v>
      </c>
      <c r="D18" s="81"/>
      <c r="E18" s="88">
        <f>SUM(E7:E13)</f>
        <v>45900</v>
      </c>
      <c r="F18" s="88">
        <f t="shared" ref="F18:H18" si="7">SUM(F7:F13)</f>
        <v>550800</v>
      </c>
      <c r="G18" s="88">
        <f t="shared" si="7"/>
        <v>567324</v>
      </c>
      <c r="H18" s="88">
        <f t="shared" si="7"/>
        <v>584343.72</v>
      </c>
      <c r="I18" s="88">
        <f t="shared" ref="I18:J18" si="8">SUM(I7:I13)</f>
        <v>601874.0316000001</v>
      </c>
      <c r="J18" s="88">
        <f t="shared" si="8"/>
        <v>619930.25254800008</v>
      </c>
    </row>
    <row r="19" spans="1:10" ht="21.95" customHeight="1" x14ac:dyDescent="0.3">
      <c r="A19" s="4"/>
      <c r="B19" s="83"/>
      <c r="C19" s="83"/>
      <c r="D19" s="83"/>
      <c r="E19" s="84"/>
      <c r="F19" s="85"/>
      <c r="G19" s="85"/>
      <c r="H19" s="86"/>
    </row>
    <row r="20" spans="1:10" ht="39.950000000000003" customHeight="1" x14ac:dyDescent="0.25">
      <c r="B20" s="220" t="s">
        <v>180</v>
      </c>
      <c r="C20" s="221"/>
      <c r="D20" s="95" t="s">
        <v>181</v>
      </c>
      <c r="E20" s="95" t="s">
        <v>174</v>
      </c>
      <c r="F20" s="119" t="s">
        <v>82</v>
      </c>
      <c r="G20" s="119" t="s">
        <v>83</v>
      </c>
      <c r="H20" s="119" t="s">
        <v>84</v>
      </c>
      <c r="I20" s="119" t="s">
        <v>196</v>
      </c>
      <c r="J20" s="119" t="s">
        <v>197</v>
      </c>
    </row>
    <row r="21" spans="1:10" ht="21.95" customHeight="1" x14ac:dyDescent="0.25">
      <c r="A21" s="4"/>
      <c r="B21" s="210" t="s">
        <v>127</v>
      </c>
      <c r="C21" s="211"/>
      <c r="D21" s="107">
        <v>6.2E-2</v>
      </c>
      <c r="E21" s="98">
        <f>E17*D21</f>
        <v>3114.4666666666667</v>
      </c>
      <c r="F21" s="99">
        <f>F17*$D$21</f>
        <v>37373.599999999999</v>
      </c>
      <c r="G21" s="99">
        <f>G17*$D$21</f>
        <v>38494.807999999997</v>
      </c>
      <c r="H21" s="99">
        <f>H17*$D$21</f>
        <v>39649.652240000003</v>
      </c>
      <c r="I21" s="99">
        <f t="shared" ref="I21:J21" si="9">I17*$D$21</f>
        <v>40839.141807200009</v>
      </c>
      <c r="J21" s="99">
        <f t="shared" si="9"/>
        <v>42064.316061416001</v>
      </c>
    </row>
    <row r="22" spans="1:10" ht="21.95" customHeight="1" x14ac:dyDescent="0.25">
      <c r="A22" s="4"/>
      <c r="B22" s="210" t="s">
        <v>128</v>
      </c>
      <c r="C22" s="211"/>
      <c r="D22" s="107">
        <v>1.4500000000000001E-2</v>
      </c>
      <c r="E22" s="98">
        <f>E17*D22</f>
        <v>728.38333333333344</v>
      </c>
      <c r="F22" s="99">
        <f>F17*$D$22</f>
        <v>8740.6</v>
      </c>
      <c r="G22" s="99">
        <f>G17*$D$22</f>
        <v>9002.8180000000011</v>
      </c>
      <c r="H22" s="99">
        <f>H17*$D$22</f>
        <v>9272.902540000001</v>
      </c>
      <c r="I22" s="99">
        <f t="shared" ref="I22:J22" si="10">I17*$D$22</f>
        <v>9551.0896162000026</v>
      </c>
      <c r="J22" s="99">
        <f t="shared" si="10"/>
        <v>9837.6223046860014</v>
      </c>
    </row>
    <row r="23" spans="1:10" ht="21.95" customHeight="1" x14ac:dyDescent="0.25">
      <c r="A23" s="4"/>
      <c r="B23" s="210" t="s">
        <v>129</v>
      </c>
      <c r="C23" s="211"/>
      <c r="D23" s="107">
        <v>8.0000000000000004E-4</v>
      </c>
      <c r="E23" s="98">
        <f>C17*E18*D23/12</f>
        <v>76.5</v>
      </c>
      <c r="F23" s="99">
        <f>E23*12</f>
        <v>918</v>
      </c>
      <c r="G23" s="99">
        <f t="shared" ref="G23:H25" si="11">F23</f>
        <v>918</v>
      </c>
      <c r="H23" s="99">
        <f t="shared" si="11"/>
        <v>918</v>
      </c>
      <c r="I23" s="99">
        <f t="shared" ref="I23:I25" si="12">H23</f>
        <v>918</v>
      </c>
      <c r="J23" s="99">
        <f t="shared" ref="J23:J25" si="13">I23</f>
        <v>918</v>
      </c>
    </row>
    <row r="24" spans="1:10" ht="21.95" customHeight="1" x14ac:dyDescent="0.25">
      <c r="A24" s="4"/>
      <c r="B24" s="210" t="s">
        <v>130</v>
      </c>
      <c r="C24" s="211"/>
      <c r="D24" s="107">
        <v>2.7E-2</v>
      </c>
      <c r="E24" s="98">
        <f>C17*E18*D24/12</f>
        <v>2581.875</v>
      </c>
      <c r="F24" s="99">
        <f>E24*12</f>
        <v>30982.5</v>
      </c>
      <c r="G24" s="99">
        <f t="shared" si="11"/>
        <v>30982.5</v>
      </c>
      <c r="H24" s="99">
        <f t="shared" si="11"/>
        <v>30982.5</v>
      </c>
      <c r="I24" s="99">
        <f t="shared" si="12"/>
        <v>30982.5</v>
      </c>
      <c r="J24" s="99">
        <f t="shared" si="13"/>
        <v>30982.5</v>
      </c>
    </row>
    <row r="25" spans="1:10" ht="21.95" customHeight="1" x14ac:dyDescent="0.25">
      <c r="A25" s="4"/>
      <c r="B25" s="210" t="s">
        <v>131</v>
      </c>
      <c r="C25" s="211"/>
      <c r="D25" s="107">
        <v>0.05</v>
      </c>
      <c r="E25" s="98">
        <f>E17*D25</f>
        <v>2511.666666666667</v>
      </c>
      <c r="F25" s="99">
        <f t="shared" ref="F25:F28" si="14">E25*12</f>
        <v>30140.000000000004</v>
      </c>
      <c r="G25" s="99">
        <f t="shared" si="11"/>
        <v>30140.000000000004</v>
      </c>
      <c r="H25" s="99">
        <f t="shared" si="11"/>
        <v>30140.000000000004</v>
      </c>
      <c r="I25" s="99">
        <f t="shared" si="12"/>
        <v>30140.000000000004</v>
      </c>
      <c r="J25" s="99">
        <f t="shared" si="13"/>
        <v>30140.000000000004</v>
      </c>
    </row>
    <row r="26" spans="1:10" ht="21.95" customHeight="1" x14ac:dyDescent="0.25">
      <c r="A26" s="4"/>
      <c r="B26" s="210" t="s">
        <v>132</v>
      </c>
      <c r="C26" s="211"/>
      <c r="D26" s="107">
        <v>0.03</v>
      </c>
      <c r="E26" s="98">
        <f>D26*$E$17</f>
        <v>1507</v>
      </c>
      <c r="F26" s="99">
        <f t="shared" si="14"/>
        <v>18084</v>
      </c>
      <c r="G26" s="98">
        <f>F26*(1+$G$5)</f>
        <v>18626.52</v>
      </c>
      <c r="H26" s="98">
        <f>G26*(1+$H$5)</f>
        <v>19185.315600000002</v>
      </c>
      <c r="I26" s="98">
        <f t="shared" ref="I26:J28" si="15">H26*(1+$H$5)</f>
        <v>19760.875068000001</v>
      </c>
      <c r="J26" s="98">
        <f t="shared" si="15"/>
        <v>20353.701320040003</v>
      </c>
    </row>
    <row r="27" spans="1:10" ht="21.95" customHeight="1" x14ac:dyDescent="0.25">
      <c r="A27" s="4"/>
      <c r="B27" s="210" t="s">
        <v>133</v>
      </c>
      <c r="C27" s="211"/>
      <c r="D27" s="107">
        <v>0.01</v>
      </c>
      <c r="E27" s="98">
        <f>D27*$E$17</f>
        <v>502.33333333333337</v>
      </c>
      <c r="F27" s="99">
        <f t="shared" si="14"/>
        <v>6028</v>
      </c>
      <c r="G27" s="98">
        <f t="shared" ref="G27:G28" si="16">F27*(1+$G$5)</f>
        <v>6208.84</v>
      </c>
      <c r="H27" s="98">
        <f t="shared" ref="H27:H28" si="17">G27*(1+$H$5)</f>
        <v>6395.1052</v>
      </c>
      <c r="I27" s="98">
        <f t="shared" si="15"/>
        <v>6586.9583560000001</v>
      </c>
      <c r="J27" s="98">
        <f t="shared" si="15"/>
        <v>6784.5671066800005</v>
      </c>
    </row>
    <row r="28" spans="1:10" ht="21.95" customHeight="1" x14ac:dyDescent="0.25">
      <c r="A28" s="4"/>
      <c r="B28" s="210" t="s">
        <v>134</v>
      </c>
      <c r="C28" s="211"/>
      <c r="D28" s="107">
        <v>0.04</v>
      </c>
      <c r="E28" s="98">
        <f>D28*$E$17</f>
        <v>2009.3333333333335</v>
      </c>
      <c r="F28" s="99">
        <f t="shared" si="14"/>
        <v>24112</v>
      </c>
      <c r="G28" s="98">
        <f t="shared" si="16"/>
        <v>24835.360000000001</v>
      </c>
      <c r="H28" s="98">
        <f t="shared" si="17"/>
        <v>25580.4208</v>
      </c>
      <c r="I28" s="98">
        <f t="shared" si="15"/>
        <v>26347.833424</v>
      </c>
      <c r="J28" s="98">
        <f t="shared" si="15"/>
        <v>27138.268426720002</v>
      </c>
    </row>
    <row r="29" spans="1:10" ht="30" customHeight="1" x14ac:dyDescent="0.25">
      <c r="A29" s="4"/>
      <c r="B29" s="222" t="s">
        <v>182</v>
      </c>
      <c r="C29" s="223"/>
      <c r="D29" s="104"/>
      <c r="E29" s="105">
        <f>SUM(E21:E28)</f>
        <v>13031.558333333334</v>
      </c>
      <c r="F29" s="105">
        <f>SUM(F21:F28)</f>
        <v>156378.70000000001</v>
      </c>
      <c r="G29" s="105">
        <f t="shared" ref="G29:H29" si="18">SUM(G21:G28)</f>
        <v>159208.84600000002</v>
      </c>
      <c r="H29" s="105">
        <f t="shared" si="18"/>
        <v>162123.89637999999</v>
      </c>
      <c r="I29" s="105">
        <f t="shared" ref="I29:J29" si="19">SUM(I21:I28)</f>
        <v>165126.39827140002</v>
      </c>
      <c r="J29" s="105">
        <f t="shared" si="19"/>
        <v>168218.97521954202</v>
      </c>
    </row>
    <row r="30" spans="1:10" ht="15" customHeight="1" x14ac:dyDescent="0.3">
      <c r="A30" s="4"/>
      <c r="B30" s="89"/>
      <c r="C30" s="89"/>
      <c r="D30" s="89"/>
      <c r="E30" s="86"/>
      <c r="F30" s="86"/>
      <c r="G30" s="86"/>
      <c r="H30" s="86"/>
      <c r="I30" s="1"/>
    </row>
    <row r="31" spans="1:10" ht="30" customHeight="1" x14ac:dyDescent="0.25">
      <c r="A31" s="4"/>
      <c r="B31" s="216" t="s">
        <v>183</v>
      </c>
      <c r="C31" s="216"/>
      <c r="D31" s="216"/>
      <c r="E31" s="109">
        <f>E29+E18</f>
        <v>58931.558333333334</v>
      </c>
      <c r="F31" s="109">
        <f t="shared" ref="F31:J31" si="20">F29+F18</f>
        <v>707178.7</v>
      </c>
      <c r="G31" s="109">
        <f t="shared" si="20"/>
        <v>726532.84600000002</v>
      </c>
      <c r="H31" s="109">
        <f t="shared" si="20"/>
        <v>746467.61638000002</v>
      </c>
      <c r="I31" s="109">
        <f t="shared" si="20"/>
        <v>767000.42987140012</v>
      </c>
      <c r="J31" s="109">
        <f t="shared" si="20"/>
        <v>788149.22776754212</v>
      </c>
    </row>
    <row r="32" spans="1:10" ht="16.5" x14ac:dyDescent="0.3">
      <c r="A32" s="4"/>
      <c r="B32" s="77"/>
      <c r="C32" s="77"/>
      <c r="D32" s="77"/>
      <c r="E32" s="9"/>
      <c r="F32" s="9"/>
      <c r="G32" s="9"/>
      <c r="H32" s="9"/>
    </row>
  </sheetData>
  <mergeCells count="14">
    <mergeCell ref="B26:C26"/>
    <mergeCell ref="B6:J6"/>
    <mergeCell ref="B9:J9"/>
    <mergeCell ref="B31:D31"/>
    <mergeCell ref="B5:F5"/>
    <mergeCell ref="B20:C20"/>
    <mergeCell ref="B21:C21"/>
    <mergeCell ref="B27:C27"/>
    <mergeCell ref="B28:C28"/>
    <mergeCell ref="B29:C29"/>
    <mergeCell ref="B22:C22"/>
    <mergeCell ref="B23:C23"/>
    <mergeCell ref="B24:C24"/>
    <mergeCell ref="B25:C25"/>
  </mergeCells>
  <phoneticPr fontId="45" type="noConversion"/>
  <pageMargins left="0.7" right="0.7" top="0.75" bottom="0.75" header="0.3" footer="0.3"/>
  <pageSetup scale="65" orientation="landscape"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341EB-5747-4A78-BC4E-4900B46567E2}">
  <sheetPr>
    <tabColor theme="1" tint="0.34998626667073579"/>
  </sheetPr>
  <dimension ref="B2"/>
  <sheetViews>
    <sheetView showGridLines="0" workbookViewId="0">
      <selection activeCell="B61" sqref="B61"/>
    </sheetView>
  </sheetViews>
  <sheetFormatPr defaultColWidth="8.85546875" defaultRowHeight="15" x14ac:dyDescent="0.25"/>
  <cols>
    <col min="1" max="1" width="3.42578125" customWidth="1"/>
    <col min="2" max="2" width="84.28515625" customWidth="1"/>
  </cols>
  <sheetData>
    <row r="2" spans="2:2" s="90" customFormat="1" ht="105" customHeight="1" x14ac:dyDescent="0.25">
      <c r="B2" s="91" t="s">
        <v>148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EXAMPLE Expense Forecast</vt:lpstr>
      <vt:lpstr>EXAMPLE Depreciation of Assets</vt:lpstr>
      <vt:lpstr>EXAMPLE Profit and Loss</vt:lpstr>
      <vt:lpstr>EXAMPLE Revenue Projections</vt:lpstr>
      <vt:lpstr>EXAMPLE Balance Sheet</vt:lpstr>
      <vt:lpstr>EXAMPLE Cash Flow Statement</vt:lpstr>
      <vt:lpstr>EXAMPLE Payroll Expenses</vt:lpstr>
      <vt:lpstr>- Disclaimer -</vt:lpstr>
      <vt:lpstr>'EXAMPLE Depreciation of Assets'!Print_Area</vt:lpstr>
      <vt:lpstr>'EXAMPLE Expense Forecast'!Print_Area</vt:lpstr>
      <vt:lpstr>'EXAMPLE Profit and Loss'!Print_Area</vt:lpstr>
      <vt:lpstr>'EXAMPLE Revenue Projections'!Print_Area</vt:lpstr>
    </vt:vector>
  </TitlesOfParts>
  <Company>Smartsheet.com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Ramos</dc:creator>
  <cp:lastModifiedBy>Kayla Franssen</cp:lastModifiedBy>
  <cp:lastPrinted>2025-02-05T21:53:58Z</cp:lastPrinted>
  <dcterms:created xsi:type="dcterms:W3CDTF">2016-01-29T18:09:47Z</dcterms:created>
  <dcterms:modified xsi:type="dcterms:W3CDTF">2025-02-20T19:18:46Z</dcterms:modified>
</cp:coreProperties>
</file>