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kfranssen.APOLLO\Desktop\Free Excel Financial Planning Templates\"/>
    </mc:Choice>
  </mc:AlternateContent>
  <xr:revisionPtr revIDLastSave="0" documentId="13_ncr:1_{5A20A0C2-CE82-4629-AB59-96629060AE1B}" xr6:coauthVersionLast="47" xr6:coauthVersionMax="47" xr10:uidLastSave="{00000000-0000-0000-0000-000000000000}"/>
  <bookViews>
    <workbookView xWindow="-120" yWindow="-120" windowWidth="29040" windowHeight="12450" xr2:uid="{00000000-000D-0000-FFFF-FFFF00000000}"/>
  </bookViews>
  <sheets>
    <sheet name="EXAMPLE Expense Analysis" sheetId="1" r:id="rId1"/>
    <sheet name="EXAMPLE Income Statement" sheetId="3" r:id="rId2"/>
    <sheet name="EXAMPLE Balance Sheet" sheetId="4" r:id="rId3"/>
    <sheet name="EXAMPLE Cash Flow Statement" sheetId="5" r:id="rId4"/>
    <sheet name="EXAMPLE Payroll Expenses" sheetId="2" r:id="rId5"/>
    <sheet name="- Disclaimer -" sheetId="6" r:id="rId6"/>
  </sheets>
  <definedNames>
    <definedName name="_xlnm.Print_Area" localSheetId="0">'EXAMPLE Expense Analysis'!$B$2:$I$42</definedName>
    <definedName name="_xlnm.Print_Area" localSheetId="1">'EXAMPLE Income Statement'!$B$1:$H$48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2" l="1"/>
  <c r="C20" i="2"/>
  <c r="F19" i="2"/>
  <c r="E19" i="2" s="1"/>
  <c r="F16" i="2"/>
  <c r="E16" i="2" s="1"/>
  <c r="F11" i="2"/>
  <c r="G11" i="2" s="1"/>
  <c r="H11" i="2" s="1"/>
  <c r="F10" i="2"/>
  <c r="G10" i="2" s="1"/>
  <c r="H10" i="2" s="1"/>
  <c r="F23" i="4"/>
  <c r="L24" i="4"/>
  <c r="L19" i="4"/>
  <c r="L14" i="4"/>
  <c r="F19" i="4"/>
  <c r="F13" i="4"/>
  <c r="G16" i="2" l="1"/>
  <c r="H16" i="2" s="1"/>
  <c r="F30" i="4"/>
  <c r="L25" i="4"/>
  <c r="G19" i="2"/>
  <c r="H19" i="2" s="1"/>
  <c r="F32" i="4"/>
  <c r="F29" i="4"/>
  <c r="F25" i="4"/>
  <c r="F28" i="4" s="1"/>
  <c r="F31" i="4" l="1"/>
  <c r="G40" i="3" l="1"/>
  <c r="G17" i="3"/>
  <c r="G42" i="3" s="1"/>
  <c r="G43" i="3" s="1"/>
  <c r="F42" i="1"/>
  <c r="E41" i="1" s="1"/>
  <c r="I41" i="1"/>
  <c r="I40" i="1"/>
  <c r="H39" i="1"/>
  <c r="I39" i="1" s="1"/>
  <c r="H38" i="1"/>
  <c r="I38" i="1" s="1"/>
  <c r="I37" i="1"/>
  <c r="E37" i="1"/>
  <c r="E29" i="1"/>
  <c r="E16" i="1"/>
  <c r="E30" i="1" s="1"/>
  <c r="E33" i="1" l="1"/>
  <c r="I42" i="1"/>
  <c r="E34" i="1"/>
  <c r="G45" i="3"/>
  <c r="G47" i="3" s="1"/>
  <c r="E38" i="1"/>
  <c r="E39" i="1"/>
  <c r="E40" i="1"/>
  <c r="F13" i="2"/>
  <c r="F21" i="2" s="1"/>
  <c r="G13" i="2" l="1"/>
  <c r="G21" i="2" s="1"/>
  <c r="E13" i="2" a="1"/>
  <c r="E13" i="2" s="1"/>
  <c r="F20" i="2"/>
  <c r="D13" i="4"/>
  <c r="E13" i="4"/>
  <c r="D19" i="4"/>
  <c r="E19" i="4"/>
  <c r="D23" i="4"/>
  <c r="E23" i="4"/>
  <c r="E20" i="2" l="1"/>
  <c r="E24" i="2" s="1"/>
  <c r="E21" i="2"/>
  <c r="H13" i="2"/>
  <c r="H21" i="2" s="1"/>
  <c r="G20" i="2"/>
  <c r="G25" i="2" s="1"/>
  <c r="E25" i="2"/>
  <c r="E25" i="4"/>
  <c r="D25" i="4"/>
  <c r="F25" i="2"/>
  <c r="F24" i="2"/>
  <c r="K24" i="4"/>
  <c r="J24" i="4"/>
  <c r="K19" i="4"/>
  <c r="J19" i="4"/>
  <c r="K14" i="4"/>
  <c r="J14" i="4"/>
  <c r="J25" i="4" s="1"/>
  <c r="K25" i="4" l="1"/>
  <c r="E26" i="2"/>
  <c r="F26" i="2" s="1"/>
  <c r="G26" i="2" s="1"/>
  <c r="H26" i="2" s="1"/>
  <c r="E27" i="2"/>
  <c r="F27" i="2" s="1"/>
  <c r="G27" i="2" s="1"/>
  <c r="H27" i="2" s="1"/>
  <c r="G24" i="2"/>
  <c r="H20" i="2"/>
  <c r="E31" i="2"/>
  <c r="F31" i="2" s="1"/>
  <c r="G31" i="2" s="1"/>
  <c r="H31" i="2" s="1"/>
  <c r="E29" i="2"/>
  <c r="F29" i="2" s="1"/>
  <c r="G29" i="2" s="1"/>
  <c r="H29" i="2" s="1"/>
  <c r="E30" i="2"/>
  <c r="F30" i="2" s="1"/>
  <c r="G30" i="2" s="1"/>
  <c r="H30" i="2" s="1"/>
  <c r="E28" i="2"/>
  <c r="F28" i="2" s="1"/>
  <c r="G28" i="2" s="1"/>
  <c r="H28" i="2" s="1"/>
  <c r="E28" i="4"/>
  <c r="D30" i="4"/>
  <c r="D29" i="4"/>
  <c r="D32" i="4"/>
  <c r="D31" i="4"/>
  <c r="E30" i="4"/>
  <c r="E29" i="4"/>
  <c r="E32" i="4"/>
  <c r="E31" i="4"/>
  <c r="D28" i="4"/>
  <c r="H25" i="2" l="1"/>
  <c r="H24" i="2"/>
  <c r="F32" i="2"/>
  <c r="F34" i="2" s="1"/>
  <c r="G32" i="2"/>
  <c r="G34" i="2" s="1"/>
  <c r="E32" i="2"/>
  <c r="E34" i="2" s="1"/>
  <c r="G44" i="5"/>
  <c r="F44" i="5"/>
  <c r="E44" i="5"/>
  <c r="G34" i="5"/>
  <c r="F34" i="5"/>
  <c r="E34" i="5"/>
  <c r="G23" i="5"/>
  <c r="F23" i="5"/>
  <c r="E23" i="5"/>
  <c r="H32" i="2" l="1"/>
  <c r="H34" i="2" s="1"/>
  <c r="G46" i="5"/>
  <c r="E46" i="5"/>
  <c r="E11" i="5" s="1"/>
  <c r="F10" i="5" s="1"/>
  <c r="F46" i="5"/>
  <c r="F40" i="3"/>
  <c r="E40" i="3"/>
  <c r="F17" i="3"/>
  <c r="E17" i="3"/>
  <c r="F11" i="5" l="1"/>
  <c r="G10" i="5" s="1"/>
  <c r="G11" i="5" s="1"/>
  <c r="E42" i="3"/>
  <c r="E43" i="3" s="1"/>
  <c r="E45" i="3" s="1"/>
  <c r="E47" i="3" s="1"/>
  <c r="F42" i="3"/>
  <c r="F43" i="3" s="1"/>
  <c r="F45" i="3" s="1"/>
  <c r="F4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<sst xmlns="http://schemas.openxmlformats.org/spreadsheetml/2006/main" count="264" uniqueCount="195">
  <si>
    <t>Sales revenue</t>
  </si>
  <si>
    <t>(Less sales returns and allowances)</t>
  </si>
  <si>
    <t>Service revenue</t>
  </si>
  <si>
    <t>Interest revenue</t>
  </si>
  <si>
    <t>Other revenue</t>
  </si>
  <si>
    <t>Advertising</t>
  </si>
  <si>
    <t>Bad debt</t>
  </si>
  <si>
    <t>Commissions</t>
  </si>
  <si>
    <t>Cost of goods sold</t>
  </si>
  <si>
    <t>Depreciation</t>
  </si>
  <si>
    <t>Employee benefits</t>
  </si>
  <si>
    <t>Furniture and equipment</t>
  </si>
  <si>
    <t>Insurance</t>
  </si>
  <si>
    <t>Interest expense</t>
  </si>
  <si>
    <t>Maintenance and repairs</t>
  </si>
  <si>
    <t>Office supplies</t>
  </si>
  <si>
    <t>Payroll taxes</t>
  </si>
  <si>
    <t>Rent</t>
  </si>
  <si>
    <t>Research and development</t>
  </si>
  <si>
    <t>Salaries and wages</t>
  </si>
  <si>
    <t>Software</t>
  </si>
  <si>
    <t>Travel</t>
  </si>
  <si>
    <t>Utilities</t>
  </si>
  <si>
    <t>Web hosting and domains</t>
  </si>
  <si>
    <t>Other</t>
  </si>
  <si>
    <t>Net Income Before Taxes</t>
  </si>
  <si>
    <t>Income tax expense</t>
  </si>
  <si>
    <t>Income from Continuing Operations</t>
  </si>
  <si>
    <t>For the Year Ending</t>
  </si>
  <si>
    <t>Cash at Beginning of Year</t>
  </si>
  <si>
    <t>Cash as End of Year</t>
  </si>
  <si>
    <t>Cash receipts from</t>
  </si>
  <si>
    <t>Customers</t>
  </si>
  <si>
    <t>Other Operations</t>
  </si>
  <si>
    <t>Cash paid for</t>
  </si>
  <si>
    <t>General operating and administrative expenses</t>
  </si>
  <si>
    <t>Wage expenses</t>
  </si>
  <si>
    <t>Interest</t>
  </si>
  <si>
    <t>Income taxes</t>
  </si>
  <si>
    <t>Sale of property and equipment</t>
  </si>
  <si>
    <t>Collection of principal on loans</t>
  </si>
  <si>
    <t>Sale of investment securities</t>
  </si>
  <si>
    <t>Purchase of property and equipment</t>
  </si>
  <si>
    <t>Making loans to other entities</t>
  </si>
  <si>
    <t>Purchase of investment securities</t>
  </si>
  <si>
    <t>Issuance of stock</t>
  </si>
  <si>
    <t>Borrowing</t>
  </si>
  <si>
    <t>Repurchase of stock (treasury stock)</t>
  </si>
  <si>
    <t>Repayments of loans</t>
  </si>
  <si>
    <t>Dividends</t>
  </si>
  <si>
    <t>Current Assets</t>
  </si>
  <si>
    <t>Current Liabilities</t>
  </si>
  <si>
    <t>Cash</t>
  </si>
  <si>
    <t>Accounts payable</t>
  </si>
  <si>
    <t>Accounts receivable</t>
  </si>
  <si>
    <t>Short-term loans</t>
  </si>
  <si>
    <t>Inventory</t>
  </si>
  <si>
    <t>Income taxes payable</t>
  </si>
  <si>
    <t>Prepaid expenses</t>
  </si>
  <si>
    <t>Accrued salaries and wages</t>
  </si>
  <si>
    <t>Short-term investments</t>
  </si>
  <si>
    <t>Unearned revenue</t>
  </si>
  <si>
    <t>Total current assets</t>
  </si>
  <si>
    <t>Current portion of long-term debt</t>
  </si>
  <si>
    <t>Fixed (Long-Term) Assets</t>
  </si>
  <si>
    <t>Total current liabilities</t>
  </si>
  <si>
    <t>Long-term investments</t>
  </si>
  <si>
    <t>Long-Term Liabilities</t>
  </si>
  <si>
    <t>Property, plant, and equipment</t>
  </si>
  <si>
    <t>Long-term debt</t>
  </si>
  <si>
    <t>(Less accumulated depreciation)</t>
  </si>
  <si>
    <t>Deferred income tax</t>
  </si>
  <si>
    <t>Intangible assets</t>
  </si>
  <si>
    <t>Total fixed assets</t>
  </si>
  <si>
    <t>Total long-term liabilities</t>
  </si>
  <si>
    <t>Other Assets</t>
  </si>
  <si>
    <t>Owner's Equity</t>
  </si>
  <si>
    <t>Owner's investment</t>
  </si>
  <si>
    <t>Retained earnings</t>
  </si>
  <si>
    <t>Total Other Assets</t>
  </si>
  <si>
    <t>Total owner's equity</t>
  </si>
  <si>
    <t>{42}</t>
  </si>
  <si>
    <t>Year 1</t>
  </si>
  <si>
    <t>Year 2</t>
  </si>
  <si>
    <t>Year 3</t>
  </si>
  <si>
    <t>Amount</t>
  </si>
  <si>
    <t>Totals</t>
  </si>
  <si>
    <t>Fixed Assets</t>
  </si>
  <si>
    <t>Real Estate-Land</t>
  </si>
  <si>
    <t>Buildings</t>
  </si>
  <si>
    <t>Leasehold Improvements</t>
  </si>
  <si>
    <t>Equipment</t>
  </si>
  <si>
    <t>Furniture and Fixtures</t>
  </si>
  <si>
    <t>Vehicles</t>
  </si>
  <si>
    <t>Other Fixed Assets</t>
  </si>
  <si>
    <t>Total Fixed Assets</t>
  </si>
  <si>
    <t>Operating Capital</t>
  </si>
  <si>
    <t>Pre-Opening Salaries</t>
  </si>
  <si>
    <t>Prepaid Insurance Premium</t>
  </si>
  <si>
    <t>Legal and Accounting Fees</t>
  </si>
  <si>
    <t>Rent Deposits</t>
  </si>
  <si>
    <t>Utility Deposits</t>
  </si>
  <si>
    <t>Supplies</t>
  </si>
  <si>
    <t>Advertising and Promotions</t>
  </si>
  <si>
    <t>Licenses</t>
  </si>
  <si>
    <t>Other Initial Start-Up Costs</t>
  </si>
  <si>
    <t>Working Capital</t>
  </si>
  <si>
    <t>Total Operating Capital</t>
  </si>
  <si>
    <t>Total Required Funds</t>
  </si>
  <si>
    <t>Outside Investors</t>
  </si>
  <si>
    <t>Additional Loans or Debt</t>
  </si>
  <si>
    <t>Commercial Loan</t>
  </si>
  <si>
    <t>Commercial Mortgage</t>
  </si>
  <si>
    <t>Credit Card Debt</t>
  </si>
  <si>
    <t>Vehicle Loans</t>
  </si>
  <si>
    <t>Other Bank Debt</t>
  </si>
  <si>
    <t>Total Sources of Funding</t>
  </si>
  <si>
    <t>Loan Rate</t>
  </si>
  <si>
    <t>Term in Months</t>
  </si>
  <si>
    <t>Monthly Payments</t>
  </si>
  <si>
    <t>Salaries</t>
  </si>
  <si>
    <t>Full-Time Employees</t>
  </si>
  <si>
    <t>Owner's Compensation</t>
  </si>
  <si>
    <t>Estimated Hours Per Week</t>
  </si>
  <si>
    <t>Estimated Rate Per Hour</t>
  </si>
  <si>
    <t>Part-Time Employees</t>
  </si>
  <si>
    <t>Independent Contractors</t>
  </si>
  <si>
    <t>Social Security</t>
  </si>
  <si>
    <t>Medicare</t>
  </si>
  <si>
    <t>Federal Unemployment Tax (FUTA)</t>
  </si>
  <si>
    <t>State Unemployment Tax (SUTA)</t>
  </si>
  <si>
    <t>Employee Pension Programs</t>
  </si>
  <si>
    <t>Worker's Compensation</t>
  </si>
  <si>
    <t>Employee Health Insurance</t>
  </si>
  <si>
    <t>Other Employee Benefit Programs</t>
  </si>
  <si>
    <t>Depreciation (in yrs)</t>
  </si>
  <si>
    <t>Sources</t>
  </si>
  <si>
    <t>Required Funds</t>
  </si>
  <si>
    <t>MM/DD/YY</t>
  </si>
  <si>
    <t>CLICK HERE TO CREATE IN SMARTSHEET</t>
  </si>
  <si>
    <t>Debt Ratio (Total Liabilities / Total Assets)</t>
  </si>
  <si>
    <t>Current Ratio (Current Assets / Current Liabilities)</t>
  </si>
  <si>
    <t>Working Capital (Current Assets - Current Liabilities)</t>
  </si>
  <si>
    <t>Assets-to-Equity Ratio (Total Assets / Owner's Equity)</t>
  </si>
  <si>
    <t>Debt-to-Equity Ratio (Total Liabilities / Owner's Equity)</t>
  </si>
  <si>
    <t>20XX</t>
  </si>
  <si>
    <t>Inventory purchases</t>
  </si>
  <si>
    <t>FOR THE YEAR ENDING</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</si>
  <si>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</si>
  <si>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xml:space="preserve">User to complete non-shaded cells only. </t>
  </si>
  <si>
    <t>Valley View Inc.</t>
  </si>
  <si>
    <t>Romy Bailey</t>
  </si>
  <si>
    <t>Startup Expenses Analysis</t>
  </si>
  <si>
    <t>Sources of Funding</t>
  </si>
  <si>
    <t>Income Statement</t>
  </si>
  <si>
    <t>Revenue</t>
  </si>
  <si>
    <t>Expenses</t>
  </si>
  <si>
    <t>Revenue Totals</t>
  </si>
  <si>
    <t>Company Name</t>
  </si>
  <si>
    <t>Prepared By</t>
  </si>
  <si>
    <t>Date</t>
  </si>
  <si>
    <t>Expenses Total</t>
  </si>
  <si>
    <t>Net Income</t>
  </si>
  <si>
    <t>Balance Sheet</t>
  </si>
  <si>
    <t>Assets</t>
  </si>
  <si>
    <t>Liabilities and Owner Equity</t>
  </si>
  <si>
    <t>Total Assets</t>
  </si>
  <si>
    <t>Total Liabilities and Owner Equity</t>
  </si>
  <si>
    <t>Common Financial Ratios</t>
  </si>
  <si>
    <t>Three-Year Cash Flow Statement</t>
  </si>
  <si>
    <t>Operations</t>
  </si>
  <si>
    <t>Investing Activities</t>
  </si>
  <si>
    <t>Net Cash Flow from Operations</t>
  </si>
  <si>
    <t>Net Cash Flow from Investing Activities</t>
  </si>
  <si>
    <t>Financing Activities</t>
  </si>
  <si>
    <t>Net Cash Flow from Financing Activities</t>
  </si>
  <si>
    <t>Net Increase in Cash</t>
  </si>
  <si>
    <t>Payroll Expenses Analysis</t>
  </si>
  <si>
    <t>Salaries and Related Expenses</t>
  </si>
  <si>
    <t># of Staff</t>
  </si>
  <si>
    <t>Monthly</t>
  </si>
  <si>
    <t>Percent Change</t>
  </si>
  <si>
    <t>Salaries and Wages</t>
  </si>
  <si>
    <t>Wages</t>
  </si>
  <si>
    <t>Total Salaries and Wages</t>
  </si>
  <si>
    <t>Total Less Contractors</t>
  </si>
  <si>
    <t>Payroll Taxes and Benefits</t>
  </si>
  <si>
    <t>Assumptions</t>
  </si>
  <si>
    <t>Total Payroll Taxes and Benefits</t>
  </si>
  <si>
    <t>Total Salaries and Related Expenses</t>
  </si>
  <si>
    <t>Payroll Expenses Example</t>
  </si>
  <si>
    <t>Income Statement Example</t>
  </si>
  <si>
    <t>Balance Sheet Example</t>
  </si>
  <si>
    <t>Excel Business Startup Financial Projections Template Example</t>
  </si>
  <si>
    <t>Cash-Flow Statement Example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</si>
</sst>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00"/>
  </numFmts>
  <fonts count="46"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14"/>
      <color theme="1"/>
      <name val="Calibri"/>
      <family val="2"/>
      <scheme val="minor"/>
    </font>
    <font>
      <b/>
      <sz val="9"/>
      <name val="Arial"/>
      <family val="2"/>
    </font>
    <font>
      <sz val="9"/>
      <name val="Arial"/>
      <family val="2"/>
    </font>
    <font>
      <sz val="11"/>
      <color theme="1"/>
      <name val="Century Gothic"/>
      <family val="2"/>
    </font>
    <font>
      <sz val="14"/>
      <color theme="1"/>
      <name val="Century Gothic"/>
      <family val="2"/>
    </font>
    <font>
      <b/>
      <sz val="12"/>
      <color theme="1"/>
      <name val="Century Gothic"/>
      <family val="2"/>
    </font>
    <font>
      <sz val="12"/>
      <color theme="1"/>
      <name val="Century Gothic"/>
      <family val="2"/>
    </font>
    <font>
      <sz val="12"/>
      <color theme="8" tint="-0.249977111117893"/>
      <name val="Century Gothic"/>
      <family val="2"/>
    </font>
    <font>
      <sz val="10"/>
      <color theme="1"/>
      <name val="Century Gothic"/>
      <family val="2"/>
    </font>
    <font>
      <sz val="20"/>
      <color theme="8" tint="-0.249977111117893"/>
      <name val="Century Gothic"/>
      <family val="2"/>
    </font>
    <font>
      <b/>
      <sz val="12"/>
      <color theme="8" tint="-0.249977111117893"/>
      <name val="Century Gothic"/>
      <family val="2"/>
    </font>
    <font>
      <sz val="12"/>
      <color theme="1" tint="0.249977111117893"/>
      <name val="Century Gothic"/>
      <family val="2"/>
    </font>
    <font>
      <b/>
      <sz val="12"/>
      <color theme="1" tint="0.249977111117893"/>
      <name val="Century Gothic"/>
      <family val="2"/>
    </font>
    <font>
      <b/>
      <sz val="12"/>
      <color theme="0"/>
      <name val="Century Gothic"/>
      <family val="2"/>
    </font>
    <font>
      <sz val="20"/>
      <color theme="9"/>
      <name val="Century Gothic"/>
      <family val="2"/>
    </font>
    <font>
      <i/>
      <sz val="10"/>
      <color theme="1"/>
      <name val="Century Gothic"/>
      <family val="2"/>
    </font>
    <font>
      <sz val="10"/>
      <color theme="1" tint="0.34998626667073579"/>
      <name val="Century Gothic"/>
      <family val="2"/>
    </font>
    <font>
      <sz val="12"/>
      <color theme="0"/>
      <name val="Century Gothic"/>
      <family val="2"/>
    </font>
    <font>
      <b/>
      <sz val="24"/>
      <color theme="1" tint="0.34998626667073579"/>
      <name val="Century Gothic"/>
      <family val="2"/>
    </font>
    <font>
      <b/>
      <sz val="20"/>
      <color theme="1"/>
      <name val="Century Gothic"/>
      <family val="2"/>
    </font>
    <font>
      <b/>
      <sz val="11"/>
      <color theme="1"/>
      <name val="Century Gothic"/>
      <family val="2"/>
    </font>
    <font>
      <b/>
      <sz val="14"/>
      <color theme="1"/>
      <name val="Century Gothic"/>
      <family val="2"/>
    </font>
    <font>
      <sz val="10"/>
      <name val="Century Gothic"/>
      <family val="2"/>
    </font>
    <font>
      <b/>
      <sz val="11"/>
      <name val="Century Gothic"/>
      <family val="2"/>
    </font>
    <font>
      <b/>
      <sz val="10"/>
      <name val="Century Gothic"/>
      <family val="2"/>
    </font>
    <font>
      <b/>
      <sz val="10"/>
      <color theme="1"/>
      <name val="Century Gothic"/>
      <family val="2"/>
    </font>
    <font>
      <sz val="20"/>
      <color theme="1" tint="0.34998626667073579"/>
      <name val="Century Gothic"/>
      <family val="2"/>
    </font>
    <font>
      <sz val="12"/>
      <name val="Century Gothic"/>
      <family val="2"/>
    </font>
    <font>
      <b/>
      <sz val="12"/>
      <name val="Century Gothic"/>
      <family val="2"/>
    </font>
    <font>
      <sz val="12"/>
      <color indexed="9"/>
      <name val="Century Gothic"/>
      <family val="2"/>
    </font>
    <font>
      <sz val="14"/>
      <color indexed="9"/>
      <name val="Century Gothic"/>
      <family val="2"/>
    </font>
    <font>
      <i/>
      <sz val="10"/>
      <name val="Century Gothic"/>
      <family val="2"/>
    </font>
    <font>
      <sz val="11"/>
      <name val="Century Gothic"/>
      <family val="2"/>
    </font>
    <font>
      <sz val="20"/>
      <color theme="8" tint="-0.499984740745262"/>
      <name val="Century Gothic"/>
      <family val="2"/>
    </font>
    <font>
      <b/>
      <sz val="9"/>
      <name val="Century Gothic"/>
      <family val="2"/>
    </font>
    <font>
      <sz val="9"/>
      <name val="Century Gothic"/>
      <family val="2"/>
    </font>
    <font>
      <sz val="12"/>
      <color theme="1"/>
      <name val="Arial"/>
      <family val="2"/>
    </font>
    <font>
      <b/>
      <sz val="11"/>
      <name val="Century Gothic"/>
      <family val="1"/>
    </font>
    <font>
      <sz val="16"/>
      <color theme="8" tint="-0.249977111117893"/>
      <name val="Century Gothic"/>
      <family val="2"/>
    </font>
    <font>
      <u/>
      <sz val="11"/>
      <color theme="10"/>
      <name val="Calibri"/>
      <family val="2"/>
      <scheme val="minor"/>
    </font>
    <font>
      <b/>
      <sz val="14"/>
      <color indexed="9"/>
      <name val="Century Gothic"/>
      <family val="2"/>
    </font>
    <font>
      <b/>
      <u/>
      <sz val="22"/>
      <color theme="0"/>
      <name val="Century Gothic"/>
      <family val="2"/>
    </font>
  </fonts>
  <fills count="23">
    <fill>
      <patternFill patternType="none"/>
    </fill>
    <fill>
      <patternFill patternType="gray125"/>
    </fill>
    <fill>
      <patternFill patternType="solid">
        <fgColor theme="9" tint="0.399975585192419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rgb="FF00BD32"/>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7" tint="-0.499984740745262"/>
        <bgColor indexed="64"/>
      </patternFill>
    </fill>
    <fill>
      <patternFill patternType="lightUp">
        <fgColor theme="8" tint="0.59996337778862885"/>
        <bgColor theme="8" tint="0.79995117038483843"/>
      </patternFill>
    </fill>
    <fill>
      <patternFill patternType="solid">
        <fgColor rgb="FFE6F1F9"/>
        <bgColor indexed="64"/>
      </patternFill>
    </fill>
    <fill>
      <patternFill patternType="solid">
        <fgColor rgb="FFEAF4E3"/>
        <bgColor indexed="64"/>
      </patternFill>
    </fill>
  </fills>
  <borders count="20">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diagonal/>
    </border>
    <border>
      <left style="thin">
        <color theme="0" tint="-0.24994659260841701"/>
      </left>
      <right style="thin">
        <color theme="0" tint="-0.24994659260841701"/>
      </right>
      <top/>
      <bottom/>
      <diagonal/>
    </border>
    <border>
      <left/>
      <right/>
      <top style="thick">
        <color theme="9"/>
      </top>
      <bottom/>
      <diagonal/>
    </border>
    <border>
      <left/>
      <right/>
      <top/>
      <bottom style="thick">
        <color theme="9"/>
      </bottom>
      <diagonal/>
    </border>
    <border>
      <left/>
      <right/>
      <top style="thin">
        <color theme="0" tint="-0.24994659260841701"/>
      </top>
      <bottom/>
      <diagonal/>
    </border>
    <border>
      <left/>
      <right/>
      <top style="thick">
        <color theme="8" tint="-0.499984740745262"/>
      </top>
      <bottom/>
      <diagonal/>
    </border>
    <border>
      <left/>
      <right/>
      <top/>
      <bottom style="thick">
        <color theme="8" tint="-0.499984740745262"/>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top/>
      <bottom style="thin">
        <color theme="0" tint="-0.24994659260841701"/>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43" fillId="0" borderId="0" applyNumberFormat="0" applyFill="0" applyBorder="0" applyAlignment="0" applyProtection="0"/>
  </cellStyleXfs>
  <cellXfs count="228">
    <xf numFmtId="0" fontId="0" fillId="0" borderId="0" xfId="0"/>
    <xf numFmtId="0" fontId="4" fillId="0" borderId="0" xfId="0" applyFont="1"/>
    <xf numFmtId="0" fontId="2" fillId="0" borderId="0" xfId="0" applyFont="1"/>
    <xf numFmtId="0" fontId="5" fillId="0" borderId="0" xfId="0" applyFont="1"/>
    <xf numFmtId="0" fontId="6" fillId="0" borderId="0" xfId="0" applyFont="1"/>
    <xf numFmtId="0" fontId="3" fillId="0" borderId="0" xfId="0" applyFont="1"/>
    <xf numFmtId="0" fontId="10" fillId="10" borderId="1" xfId="0" applyFont="1" applyFill="1" applyBorder="1" applyAlignment="1">
      <alignment horizontal="center" vertical="center"/>
    </xf>
    <xf numFmtId="44" fontId="12" fillId="12" borderId="1" xfId="2" applyFont="1" applyFill="1" applyBorder="1" applyAlignment="1">
      <alignment vertical="center"/>
    </xf>
    <xf numFmtId="0" fontId="12" fillId="0" borderId="1" xfId="0" applyFont="1" applyBorder="1" applyAlignment="1">
      <alignment horizontal="center" vertical="center"/>
    </xf>
    <xf numFmtId="0" fontId="8" fillId="0" borderId="0" xfId="0" applyFont="1"/>
    <xf numFmtId="0" fontId="7" fillId="0" borderId="0" xfId="0" applyFont="1"/>
    <xf numFmtId="0" fontId="12" fillId="0" borderId="0" xfId="0" applyFont="1"/>
    <xf numFmtId="0" fontId="10" fillId="12" borderId="0" xfId="0" applyFont="1" applyFill="1" applyAlignment="1">
      <alignment horizontal="center" vertical="center"/>
    </xf>
    <xf numFmtId="0" fontId="12" fillId="12" borderId="0" xfId="0" applyFont="1" applyFill="1" applyAlignment="1">
      <alignment horizontal="center" vertical="center"/>
    </xf>
    <xf numFmtId="0" fontId="7" fillId="12" borderId="0" xfId="0" applyFont="1" applyFill="1"/>
    <xf numFmtId="0" fontId="8" fillId="12" borderId="0" xfId="0" applyFont="1" applyFill="1"/>
    <xf numFmtId="0" fontId="10" fillId="7" borderId="1" xfId="0" applyFont="1" applyFill="1" applyBorder="1" applyAlignment="1">
      <alignment horizontal="center" vertical="center"/>
    </xf>
    <xf numFmtId="0" fontId="10" fillId="7" borderId="1" xfId="0" applyFont="1" applyFill="1" applyBorder="1" applyAlignment="1">
      <alignment horizontal="center" vertical="center" wrapText="1"/>
    </xf>
    <xf numFmtId="0" fontId="10" fillId="7" borderId="6" xfId="0" applyFont="1" applyFill="1" applyBorder="1" applyAlignment="1">
      <alignment horizontal="center" vertical="center" wrapText="1"/>
    </xf>
    <xf numFmtId="9" fontId="12" fillId="0" borderId="1" xfId="3" applyFont="1" applyBorder="1" applyAlignment="1">
      <alignment horizontal="center" vertical="center"/>
    </xf>
    <xf numFmtId="44" fontId="12" fillId="0" borderId="1" xfId="0" applyNumberFormat="1" applyFont="1" applyBorder="1" applyAlignment="1">
      <alignment horizontal="center" vertical="center"/>
    </xf>
    <xf numFmtId="0" fontId="9" fillId="2" borderId="1" xfId="0" applyFont="1" applyFill="1" applyBorder="1"/>
    <xf numFmtId="44" fontId="9" fillId="2" borderId="1" xfId="0" applyNumberFormat="1" applyFont="1" applyFill="1" applyBorder="1" applyAlignment="1">
      <alignment vertical="center"/>
    </xf>
    <xf numFmtId="0" fontId="9" fillId="2" borderId="1" xfId="0" applyFont="1" applyFill="1" applyBorder="1" applyAlignment="1">
      <alignment horizontal="center"/>
    </xf>
    <xf numFmtId="44" fontId="9" fillId="2" borderId="1" xfId="0" applyNumberFormat="1" applyFont="1" applyFill="1" applyBorder="1" applyAlignment="1">
      <alignment horizontal="center" vertical="center"/>
    </xf>
    <xf numFmtId="0" fontId="0" fillId="0" borderId="0" xfId="0" applyAlignment="1">
      <alignment horizontal="left" vertical="center" indent="1"/>
    </xf>
    <xf numFmtId="0" fontId="22" fillId="0" borderId="0" xfId="0" applyFont="1" applyAlignment="1">
      <alignment vertical="center"/>
    </xf>
    <xf numFmtId="0" fontId="11" fillId="12" borderId="0" xfId="0" applyFont="1" applyFill="1" applyAlignment="1">
      <alignment horizontal="left" vertical="center" indent="1"/>
    </xf>
    <xf numFmtId="44" fontId="14" fillId="11" borderId="1" xfId="0" applyNumberFormat="1" applyFont="1" applyFill="1" applyBorder="1" applyAlignment="1">
      <alignment vertical="center"/>
    </xf>
    <xf numFmtId="0" fontId="9" fillId="11" borderId="1" xfId="0" applyFont="1" applyFill="1" applyBorder="1"/>
    <xf numFmtId="0" fontId="9" fillId="12" borderId="0" xfId="0" applyFont="1" applyFill="1"/>
    <xf numFmtId="0" fontId="15" fillId="12" borderId="0" xfId="0" applyFont="1" applyFill="1" applyAlignment="1">
      <alignment horizontal="left" vertical="center"/>
    </xf>
    <xf numFmtId="44" fontId="16" fillId="4" borderId="1" xfId="0" applyNumberFormat="1" applyFont="1" applyFill="1" applyBorder="1" applyAlignment="1">
      <alignment vertical="center"/>
    </xf>
    <xf numFmtId="0" fontId="9" fillId="4" borderId="1" xfId="0" applyFont="1" applyFill="1" applyBorder="1"/>
    <xf numFmtId="44" fontId="17" fillId="13" borderId="1" xfId="0" applyNumberFormat="1" applyFont="1" applyFill="1" applyBorder="1" applyAlignment="1">
      <alignment vertical="center"/>
    </xf>
    <xf numFmtId="0" fontId="17" fillId="12" borderId="0" xfId="0" applyFont="1" applyFill="1" applyAlignment="1">
      <alignment vertical="center"/>
    </xf>
    <xf numFmtId="9" fontId="12" fillId="14" borderId="1" xfId="3" applyFont="1" applyFill="1" applyBorder="1" applyAlignment="1">
      <alignment horizontal="center" vertical="center"/>
    </xf>
    <xf numFmtId="44" fontId="12" fillId="14" borderId="1" xfId="2" applyFont="1" applyFill="1" applyBorder="1" applyAlignment="1">
      <alignment horizontal="center" vertical="center"/>
    </xf>
    <xf numFmtId="0" fontId="20" fillId="0" borderId="0" xfId="0" applyFont="1" applyAlignment="1">
      <alignment horizontal="right" vertical="center" indent="1"/>
    </xf>
    <xf numFmtId="0" fontId="12" fillId="0" borderId="0" xfId="0" applyFont="1" applyAlignment="1">
      <alignment horizontal="center" vertical="center"/>
    </xf>
    <xf numFmtId="0" fontId="7" fillId="9" borderId="0" xfId="0" applyFont="1" applyFill="1"/>
    <xf numFmtId="0" fontId="23" fillId="9" borderId="0" xfId="0" applyFont="1" applyFill="1" applyAlignment="1">
      <alignment horizontal="right"/>
    </xf>
    <xf numFmtId="164" fontId="7" fillId="9" borderId="0" xfId="0" applyNumberFormat="1" applyFont="1" applyFill="1"/>
    <xf numFmtId="164" fontId="24" fillId="14" borderId="1" xfId="2" applyNumberFormat="1" applyFont="1" applyFill="1" applyBorder="1" applyAlignment="1">
      <alignment vertical="center"/>
    </xf>
    <xf numFmtId="44" fontId="27" fillId="14" borderId="1" xfId="2" applyFont="1" applyFill="1" applyBorder="1" applyAlignment="1">
      <alignment vertical="center"/>
    </xf>
    <xf numFmtId="44" fontId="7" fillId="14" borderId="1" xfId="2" applyFont="1" applyFill="1" applyBorder="1" applyAlignment="1">
      <alignment vertical="center"/>
    </xf>
    <xf numFmtId="44" fontId="25" fillId="14" borderId="1" xfId="2" applyFont="1" applyFill="1" applyBorder="1" applyAlignment="1">
      <alignment vertical="center"/>
    </xf>
    <xf numFmtId="0" fontId="0" fillId="0" borderId="0" xfId="0" applyAlignment="1">
      <alignment horizontal="center"/>
    </xf>
    <xf numFmtId="0" fontId="0" fillId="9" borderId="9" xfId="0" applyFill="1" applyBorder="1"/>
    <xf numFmtId="0" fontId="0" fillId="9" borderId="10" xfId="0" applyFill="1" applyBorder="1"/>
    <xf numFmtId="0" fontId="30" fillId="0" borderId="0" xfId="0" applyFont="1"/>
    <xf numFmtId="0" fontId="31" fillId="0" borderId="0" xfId="0" applyFont="1" applyAlignment="1">
      <alignment vertical="center"/>
    </xf>
    <xf numFmtId="0" fontId="10" fillId="0" borderId="0" xfId="0" applyFont="1"/>
    <xf numFmtId="0" fontId="31" fillId="0" borderId="0" xfId="0" applyFont="1" applyAlignment="1">
      <alignment horizontal="center" vertical="center"/>
    </xf>
    <xf numFmtId="0" fontId="33" fillId="0" borderId="0" xfId="0" applyFont="1" applyAlignment="1">
      <alignment horizontal="center" vertical="center"/>
    </xf>
    <xf numFmtId="44" fontId="26" fillId="0" borderId="1" xfId="2" applyFont="1" applyBorder="1" applyAlignment="1" applyProtection="1">
      <alignment horizontal="center" vertical="center"/>
      <protection locked="0"/>
    </xf>
    <xf numFmtId="44" fontId="26" fillId="9" borderId="1" xfId="2" applyFont="1" applyFill="1" applyBorder="1" applyAlignment="1" applyProtection="1">
      <alignment horizontal="center" vertical="center"/>
    </xf>
    <xf numFmtId="44" fontId="12" fillId="9" borderId="1" xfId="2" applyFont="1" applyFill="1" applyBorder="1" applyAlignment="1">
      <alignment vertical="center"/>
    </xf>
    <xf numFmtId="44" fontId="24" fillId="14" borderId="1" xfId="2" applyFont="1" applyFill="1" applyBorder="1" applyAlignment="1">
      <alignment vertical="center"/>
    </xf>
    <xf numFmtId="2" fontId="26" fillId="9" borderId="1" xfId="3" applyNumberFormat="1" applyFont="1" applyFill="1" applyBorder="1" applyAlignment="1" applyProtection="1">
      <alignment horizontal="center" vertical="center"/>
    </xf>
    <xf numFmtId="44" fontId="27" fillId="17" borderId="1" xfId="0" applyNumberFormat="1" applyFont="1" applyFill="1" applyBorder="1" applyAlignment="1">
      <alignment horizontal="center" vertical="center"/>
    </xf>
    <xf numFmtId="44" fontId="26" fillId="0" borderId="1" xfId="2" applyFont="1" applyBorder="1" applyAlignment="1" applyProtection="1">
      <alignment vertical="center"/>
      <protection locked="0"/>
    </xf>
    <xf numFmtId="44" fontId="26" fillId="9" borderId="1" xfId="2" applyFont="1" applyFill="1" applyBorder="1" applyAlignment="1" applyProtection="1">
      <alignment vertical="center"/>
    </xf>
    <xf numFmtId="44" fontId="27" fillId="8" borderId="1" xfId="0" applyNumberFormat="1" applyFont="1" applyFill="1" applyBorder="1" applyAlignment="1">
      <alignment vertical="center"/>
    </xf>
    <xf numFmtId="0" fontId="18" fillId="9" borderId="0" xfId="0" applyFont="1" applyFill="1" applyAlignment="1">
      <alignment horizontal="left"/>
    </xf>
    <xf numFmtId="0" fontId="0" fillId="9" borderId="0" xfId="0" applyFill="1"/>
    <xf numFmtId="0" fontId="0" fillId="9" borderId="12" xfId="0" applyFill="1" applyBorder="1"/>
    <xf numFmtId="0" fontId="36" fillId="9" borderId="0" xfId="0" applyFont="1" applyFill="1"/>
    <xf numFmtId="165" fontId="36" fillId="9" borderId="0" xfId="0" applyNumberFormat="1" applyFont="1" applyFill="1"/>
    <xf numFmtId="165" fontId="36" fillId="9" borderId="0" xfId="1" applyNumberFormat="1" applyFont="1" applyFill="1"/>
    <xf numFmtId="44" fontId="7" fillId="9" borderId="1" xfId="1" applyNumberFormat="1" applyFont="1" applyFill="1" applyBorder="1" applyAlignment="1">
      <alignment horizontal="center" vertical="center"/>
    </xf>
    <xf numFmtId="0" fontId="7" fillId="9" borderId="1" xfId="0" applyFont="1" applyFill="1" applyBorder="1" applyAlignment="1">
      <alignment horizontal="center" vertical="center"/>
    </xf>
    <xf numFmtId="44" fontId="26" fillId="9" borderId="1" xfId="1" applyNumberFormat="1" applyFont="1" applyFill="1" applyBorder="1" applyAlignment="1">
      <alignment vertical="center"/>
    </xf>
    <xf numFmtId="44" fontId="12" fillId="9" borderId="1" xfId="1" applyNumberFormat="1" applyFont="1" applyFill="1" applyBorder="1" applyAlignment="1">
      <alignment vertical="center"/>
    </xf>
    <xf numFmtId="44" fontId="27" fillId="18" borderId="1" xfId="1" applyNumberFormat="1" applyFont="1" applyFill="1" applyBorder="1" applyAlignment="1">
      <alignment horizontal="center" vertical="center"/>
    </xf>
    <xf numFmtId="44" fontId="24" fillId="18" borderId="1" xfId="1" applyNumberFormat="1" applyFont="1" applyFill="1" applyBorder="1" applyAlignment="1">
      <alignment vertical="center"/>
    </xf>
    <xf numFmtId="44" fontId="7" fillId="18" borderId="1" xfId="1" applyNumberFormat="1" applyFont="1" applyFill="1" applyBorder="1" applyAlignment="1">
      <alignment horizontal="center" vertical="center"/>
    </xf>
    <xf numFmtId="44" fontId="7" fillId="18" borderId="1" xfId="0" applyNumberFormat="1" applyFont="1" applyFill="1" applyBorder="1" applyAlignment="1">
      <alignment horizontal="center" vertical="center"/>
    </xf>
    <xf numFmtId="0" fontId="0" fillId="9" borderId="13" xfId="0" applyFill="1" applyBorder="1"/>
    <xf numFmtId="44" fontId="27" fillId="18" borderId="1" xfId="1" applyNumberFormat="1" applyFont="1" applyFill="1" applyBorder="1" applyAlignment="1">
      <alignment vertical="center"/>
    </xf>
    <xf numFmtId="0" fontId="39" fillId="0" borderId="0" xfId="0" applyFont="1"/>
    <xf numFmtId="0" fontId="26" fillId="0" borderId="1" xfId="0" applyFont="1" applyBorder="1" applyAlignment="1">
      <alignment horizontal="center" vertical="center"/>
    </xf>
    <xf numFmtId="164" fontId="12" fillId="0" borderId="1" xfId="2" applyNumberFormat="1" applyFont="1" applyFill="1" applyBorder="1" applyAlignment="1">
      <alignment vertical="center"/>
    </xf>
    <xf numFmtId="9" fontId="12" fillId="0" borderId="1" xfId="3" applyFont="1" applyFill="1" applyBorder="1" applyAlignment="1">
      <alignment horizontal="center" vertical="center"/>
    </xf>
    <xf numFmtId="0" fontId="27" fillId="10" borderId="1" xfId="0" applyFont="1" applyFill="1" applyBorder="1" applyAlignment="1">
      <alignment vertical="center"/>
    </xf>
    <xf numFmtId="0" fontId="27" fillId="10" borderId="1" xfId="0" applyFont="1" applyFill="1" applyBorder="1" applyAlignment="1">
      <alignment horizontal="center" vertical="center"/>
    </xf>
    <xf numFmtId="0" fontId="39" fillId="0" borderId="3" xfId="0" applyFont="1" applyBorder="1"/>
    <xf numFmtId="164" fontId="10" fillId="0" borderId="3" xfId="2" applyNumberFormat="1" applyFont="1" applyFill="1" applyBorder="1"/>
    <xf numFmtId="164" fontId="10" fillId="0" borderId="3" xfId="0" applyNumberFormat="1" applyFont="1" applyBorder="1"/>
    <xf numFmtId="164" fontId="7" fillId="0" borderId="3" xfId="0" applyNumberFormat="1" applyFont="1" applyBorder="1"/>
    <xf numFmtId="0" fontId="27" fillId="10" borderId="2" xfId="0" applyFont="1" applyFill="1" applyBorder="1" applyAlignment="1">
      <alignment horizontal="right" vertical="center" indent="1"/>
    </xf>
    <xf numFmtId="164" fontId="24" fillId="10" borderId="1" xfId="2" applyNumberFormat="1" applyFont="1" applyFill="1" applyBorder="1" applyAlignment="1">
      <alignment horizontal="center" vertical="center"/>
    </xf>
    <xf numFmtId="0" fontId="39" fillId="0" borderId="11" xfId="0" applyFont="1" applyBorder="1"/>
    <xf numFmtId="0" fontId="1" fillId="0" borderId="0" xfId="4"/>
    <xf numFmtId="0" fontId="40" fillId="0" borderId="14" xfId="4" applyFont="1" applyBorder="1" applyAlignment="1">
      <alignment horizontal="left" vertical="center" wrapText="1" indent="2"/>
    </xf>
    <xf numFmtId="0" fontId="26" fillId="20" borderId="1" xfId="0" applyFont="1" applyFill="1" applyBorder="1" applyAlignment="1">
      <alignment horizontal="center" vertical="center"/>
    </xf>
    <xf numFmtId="0" fontId="10" fillId="10" borderId="1" xfId="0" applyFont="1" applyFill="1" applyBorder="1" applyAlignment="1">
      <alignment horizontal="left" vertical="center" wrapText="1" indent="1"/>
    </xf>
    <xf numFmtId="0" fontId="10" fillId="10" borderId="1" xfId="0" applyFont="1" applyFill="1" applyBorder="1" applyAlignment="1">
      <alignment horizontal="center" vertical="center" wrapText="1"/>
    </xf>
    <xf numFmtId="0" fontId="10" fillId="14" borderId="1" xfId="0" applyFont="1" applyFill="1" applyBorder="1" applyAlignment="1">
      <alignment horizontal="center" vertical="center" wrapText="1"/>
    </xf>
    <xf numFmtId="164" fontId="12" fillId="21" borderId="1" xfId="2" applyNumberFormat="1" applyFont="1" applyFill="1" applyBorder="1" applyAlignment="1">
      <alignment vertical="center"/>
    </xf>
    <xf numFmtId="164" fontId="12" fillId="21" borderId="1" xfId="0" applyNumberFormat="1" applyFont="1" applyFill="1" applyBorder="1" applyAlignment="1">
      <alignment vertical="center"/>
    </xf>
    <xf numFmtId="164" fontId="12" fillId="22" borderId="1" xfId="2" applyNumberFormat="1" applyFont="1" applyFill="1" applyBorder="1" applyAlignment="1">
      <alignment vertical="center" wrapText="1"/>
    </xf>
    <xf numFmtId="164" fontId="12" fillId="22" borderId="1" xfId="0" applyNumberFormat="1" applyFont="1" applyFill="1" applyBorder="1" applyAlignment="1">
      <alignment vertical="center" wrapText="1"/>
    </xf>
    <xf numFmtId="0" fontId="27" fillId="11" borderId="2" xfId="0" applyFont="1" applyFill="1" applyBorder="1" applyAlignment="1">
      <alignment horizontal="right" vertical="center" indent="1"/>
    </xf>
    <xf numFmtId="0" fontId="27" fillId="11" borderId="1" xfId="0" applyFont="1" applyFill="1" applyBorder="1" applyAlignment="1">
      <alignment horizontal="center" vertical="center"/>
    </xf>
    <xf numFmtId="0" fontId="27" fillId="11" borderId="1" xfId="0" applyFont="1" applyFill="1" applyBorder="1" applyAlignment="1">
      <alignment vertical="center"/>
    </xf>
    <xf numFmtId="164" fontId="24" fillId="11" borderId="1" xfId="2" applyNumberFormat="1" applyFont="1" applyFill="1" applyBorder="1" applyAlignment="1">
      <alignment horizontal="center" vertical="center"/>
    </xf>
    <xf numFmtId="0" fontId="38" fillId="7" borderId="1" xfId="0" applyFont="1" applyFill="1" applyBorder="1" applyAlignment="1">
      <alignment horizontal="center" vertical="center"/>
    </xf>
    <xf numFmtId="164" fontId="24" fillId="7" borderId="1" xfId="0" applyNumberFormat="1" applyFont="1" applyFill="1" applyBorder="1" applyAlignment="1">
      <alignment horizontal="center" vertical="center"/>
    </xf>
    <xf numFmtId="2" fontId="26" fillId="0" borderId="1" xfId="0" applyNumberFormat="1" applyFont="1" applyBorder="1" applyAlignment="1">
      <alignment horizontal="center" vertical="center"/>
    </xf>
    <xf numFmtId="10" fontId="26" fillId="0" borderId="1" xfId="3" applyNumberFormat="1" applyFont="1" applyBorder="1" applyAlignment="1">
      <alignment horizontal="center" vertical="center"/>
    </xf>
    <xf numFmtId="166" fontId="26" fillId="0" borderId="1" xfId="2" applyNumberFormat="1" applyFont="1" applyBorder="1" applyAlignment="1">
      <alignment horizontal="center" vertical="center"/>
    </xf>
    <xf numFmtId="0" fontId="20" fillId="9" borderId="2" xfId="0" applyFont="1" applyFill="1" applyBorder="1" applyAlignment="1">
      <alignment horizontal="right" vertical="center" indent="1"/>
    </xf>
    <xf numFmtId="164" fontId="9" fillId="3" borderId="4" xfId="0" applyNumberFormat="1" applyFont="1" applyFill="1" applyBorder="1" applyAlignment="1">
      <alignment vertical="center"/>
    </xf>
    <xf numFmtId="0" fontId="36" fillId="0" borderId="1" xfId="0" applyFont="1" applyBorder="1" applyAlignment="1">
      <alignment horizontal="left" vertical="center" indent="1"/>
    </xf>
    <xf numFmtId="0" fontId="36" fillId="0" borderId="2" xfId="0" applyFont="1" applyBorder="1" applyAlignment="1">
      <alignment horizontal="left" vertical="center" indent="3"/>
    </xf>
    <xf numFmtId="0" fontId="26" fillId="0" borderId="2" xfId="0" applyFont="1" applyBorder="1" applyAlignment="1">
      <alignment horizontal="left" vertical="center" indent="6"/>
    </xf>
    <xf numFmtId="0" fontId="42" fillId="0" borderId="0" xfId="0" applyFont="1" applyAlignment="1">
      <alignment horizontal="left"/>
    </xf>
    <xf numFmtId="0" fontId="13" fillId="12" borderId="5" xfId="0" applyFont="1" applyFill="1" applyBorder="1" applyAlignment="1">
      <alignment horizontal="left"/>
    </xf>
    <xf numFmtId="0" fontId="13" fillId="12" borderId="6" xfId="0" applyFont="1" applyFill="1" applyBorder="1" applyAlignment="1">
      <alignment horizontal="left"/>
    </xf>
    <xf numFmtId="0" fontId="13" fillId="12" borderId="0" xfId="0" applyFont="1" applyFill="1" applyAlignment="1">
      <alignment horizontal="left"/>
    </xf>
    <xf numFmtId="0" fontId="13" fillId="12" borderId="19" xfId="0" applyFont="1" applyFill="1" applyBorder="1" applyAlignment="1">
      <alignment horizontal="left"/>
    </xf>
    <xf numFmtId="0" fontId="13" fillId="12" borderId="3" xfId="0" applyFont="1" applyFill="1" applyBorder="1" applyAlignment="1">
      <alignment horizontal="left"/>
    </xf>
    <xf numFmtId="0" fontId="25" fillId="18" borderId="1" xfId="0" applyFont="1" applyFill="1" applyBorder="1" applyAlignment="1">
      <alignment horizontal="center" vertical="center"/>
    </xf>
    <xf numFmtId="0" fontId="9" fillId="10" borderId="1"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25" fillId="14" borderId="1" xfId="0" applyFont="1" applyFill="1" applyBorder="1" applyAlignment="1">
      <alignment horizontal="center" vertical="center"/>
    </xf>
    <xf numFmtId="0" fontId="44" fillId="16" borderId="1" xfId="0" applyFont="1" applyFill="1" applyBorder="1" applyAlignment="1">
      <alignment horizontal="center" vertical="center"/>
    </xf>
    <xf numFmtId="0" fontId="44" fillId="6" borderId="1" xfId="0" applyFont="1" applyFill="1" applyBorder="1" applyAlignment="1">
      <alignment horizontal="center" vertical="center"/>
    </xf>
    <xf numFmtId="0" fontId="11" fillId="11" borderId="1" xfId="0" applyFont="1" applyFill="1" applyBorder="1" applyAlignment="1">
      <alignment horizontal="left" vertical="center" indent="1"/>
    </xf>
    <xf numFmtId="0" fontId="15" fillId="4" borderId="1" xfId="0" applyFont="1" applyFill="1" applyBorder="1" applyAlignment="1">
      <alignment horizontal="left" vertical="center" indent="1"/>
    </xf>
    <xf numFmtId="0" fontId="45" fillId="15" borderId="0" xfId="5" applyFont="1" applyFill="1" applyAlignment="1">
      <alignment horizontal="center" vertical="center"/>
    </xf>
    <xf numFmtId="0" fontId="10" fillId="2" borderId="2" xfId="0" applyFont="1" applyFill="1" applyBorder="1" applyAlignment="1">
      <alignment horizontal="right" vertical="center" indent="1"/>
    </xf>
    <xf numFmtId="0" fontId="10" fillId="2" borderId="3" xfId="0" applyFont="1" applyFill="1" applyBorder="1" applyAlignment="1">
      <alignment horizontal="right" vertical="center" indent="1"/>
    </xf>
    <xf numFmtId="0" fontId="10" fillId="2" borderId="4" xfId="0" applyFont="1" applyFill="1" applyBorder="1" applyAlignment="1">
      <alignment horizontal="right" vertical="center" indent="1"/>
    </xf>
    <xf numFmtId="0" fontId="20" fillId="9" borderId="1" xfId="0" applyFont="1" applyFill="1" applyBorder="1" applyAlignment="1">
      <alignment horizontal="right" vertical="center" indent="1"/>
    </xf>
    <xf numFmtId="0" fontId="12" fillId="0" borderId="1" xfId="0" applyFont="1" applyBorder="1" applyAlignment="1">
      <alignment horizontal="center" vertical="center"/>
    </xf>
    <xf numFmtId="0" fontId="19" fillId="0" borderId="2" xfId="0" applyFont="1" applyBorder="1" applyAlignment="1">
      <alignment horizontal="right" vertical="center"/>
    </xf>
    <xf numFmtId="0" fontId="19" fillId="0" borderId="3" xfId="0" applyFont="1" applyBorder="1" applyAlignment="1">
      <alignment horizontal="right" vertical="center"/>
    </xf>
    <xf numFmtId="0" fontId="19" fillId="0" borderId="4" xfId="0" applyFont="1" applyBorder="1" applyAlignment="1">
      <alignment horizontal="right" vertical="center"/>
    </xf>
    <xf numFmtId="0" fontId="18" fillId="12" borderId="5" xfId="0" applyFont="1" applyFill="1" applyBorder="1" applyAlignment="1">
      <alignment horizontal="left"/>
    </xf>
    <xf numFmtId="0" fontId="18" fillId="12" borderId="6" xfId="0" applyFont="1" applyFill="1" applyBorder="1" applyAlignment="1">
      <alignment horizontal="left"/>
    </xf>
    <xf numFmtId="0" fontId="18" fillId="12" borderId="8" xfId="0" applyFont="1" applyFill="1" applyBorder="1" applyAlignment="1">
      <alignment horizontal="left"/>
    </xf>
    <xf numFmtId="0" fontId="18" fillId="12" borderId="7" xfId="0" applyFont="1" applyFill="1" applyBorder="1" applyAlignment="1">
      <alignment horizontal="left"/>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2" xfId="0" applyFont="1" applyBorder="1" applyAlignment="1">
      <alignment horizontal="right" vertical="center" indent="1"/>
    </xf>
    <xf numFmtId="0" fontId="12" fillId="0" borderId="3" xfId="0" applyFont="1" applyBorder="1" applyAlignment="1">
      <alignment horizontal="right" vertical="center" indent="1"/>
    </xf>
    <xf numFmtId="0" fontId="12" fillId="0" borderId="4" xfId="0" applyFont="1" applyBorder="1" applyAlignment="1">
      <alignment horizontal="right" vertical="center" indent="1"/>
    </xf>
    <xf numFmtId="0" fontId="12" fillId="0" borderId="1" xfId="0" applyFont="1" applyBorder="1" applyAlignment="1">
      <alignment horizontal="right" vertical="center" indent="1"/>
    </xf>
    <xf numFmtId="0" fontId="15" fillId="4" borderId="1" xfId="0" applyFont="1" applyFill="1" applyBorder="1" applyAlignment="1">
      <alignment horizontal="right" vertical="center" indent="1"/>
    </xf>
    <xf numFmtId="0" fontId="10" fillId="7" borderId="1" xfId="0" applyFont="1" applyFill="1" applyBorder="1" applyAlignment="1">
      <alignment horizontal="left" vertical="center" indent="1"/>
    </xf>
    <xf numFmtId="0" fontId="12" fillId="0" borderId="2" xfId="0" applyFont="1" applyBorder="1" applyAlignment="1">
      <alignment horizontal="left" vertical="center" indent="1"/>
    </xf>
    <xf numFmtId="0" fontId="12" fillId="0" borderId="3" xfId="0" applyFont="1" applyBorder="1" applyAlignment="1">
      <alignment horizontal="left" vertical="center" indent="1"/>
    </xf>
    <xf numFmtId="0" fontId="12" fillId="0" borderId="4" xfId="0" applyFont="1" applyBorder="1" applyAlignment="1">
      <alignment horizontal="left" vertical="center" indent="1"/>
    </xf>
    <xf numFmtId="0" fontId="10" fillId="10" borderId="1" xfId="0" applyFont="1" applyFill="1" applyBorder="1" applyAlignment="1">
      <alignment horizontal="left" vertical="center" indent="1"/>
    </xf>
    <xf numFmtId="0" fontId="21" fillId="13" borderId="1" xfId="0" applyFont="1" applyFill="1" applyBorder="1" applyAlignment="1">
      <alignment horizontal="right" vertical="center" indent="1"/>
    </xf>
    <xf numFmtId="0" fontId="11" fillId="11" borderId="1" xfId="0" applyFont="1" applyFill="1" applyBorder="1" applyAlignment="1">
      <alignment horizontal="right" vertical="center" indent="1"/>
    </xf>
    <xf numFmtId="0" fontId="26" fillId="9" borderId="2" xfId="0" applyFont="1" applyFill="1" applyBorder="1" applyAlignment="1" applyProtection="1">
      <alignment horizontal="left" vertical="center" indent="1"/>
      <protection locked="0"/>
    </xf>
    <xf numFmtId="0" fontId="26" fillId="9" borderId="4" xfId="0" applyFont="1" applyFill="1" applyBorder="1" applyAlignment="1" applyProtection="1">
      <alignment horizontal="left" vertical="center" indent="1"/>
      <protection locked="0"/>
    </xf>
    <xf numFmtId="0" fontId="28" fillId="14" borderId="2" xfId="0" applyFont="1" applyFill="1" applyBorder="1" applyAlignment="1" applyProtection="1">
      <alignment horizontal="right" vertical="center" indent="1"/>
      <protection locked="0"/>
    </xf>
    <xf numFmtId="0" fontId="28" fillId="14" borderId="4" xfId="0" applyFont="1" applyFill="1" applyBorder="1" applyAlignment="1" applyProtection="1">
      <alignment horizontal="right" vertical="center" indent="1"/>
      <protection locked="0"/>
    </xf>
    <xf numFmtId="0" fontId="18" fillId="9" borderId="0" xfId="0" applyFont="1" applyFill="1" applyAlignment="1">
      <alignment horizontal="center" vertical="center"/>
    </xf>
    <xf numFmtId="0" fontId="20" fillId="9" borderId="2" xfId="0" applyFont="1" applyFill="1" applyBorder="1" applyAlignment="1">
      <alignment horizontal="right" vertical="center" indent="1"/>
    </xf>
    <xf numFmtId="0" fontId="20" fillId="9" borderId="3" xfId="0" applyFont="1" applyFill="1" applyBorder="1" applyAlignment="1">
      <alignment horizontal="right" vertical="center" indent="1"/>
    </xf>
    <xf numFmtId="0" fontId="20" fillId="9" borderId="4" xfId="0" applyFont="1" applyFill="1" applyBorder="1" applyAlignment="1">
      <alignment horizontal="right" vertical="center" indent="1"/>
    </xf>
    <xf numFmtId="0" fontId="12" fillId="9" borderId="1" xfId="0" applyFont="1" applyFill="1" applyBorder="1" applyAlignment="1">
      <alignment horizontal="right" vertical="center" indent="1"/>
    </xf>
    <xf numFmtId="0" fontId="8" fillId="14" borderId="1" xfId="0" applyFont="1" applyFill="1" applyBorder="1" applyAlignment="1">
      <alignment horizontal="left" vertical="center"/>
    </xf>
    <xf numFmtId="0" fontId="24" fillId="14" borderId="1" xfId="0" applyFont="1" applyFill="1" applyBorder="1" applyAlignment="1">
      <alignment horizontal="right" vertical="center" indent="1"/>
    </xf>
    <xf numFmtId="0" fontId="27" fillId="14" borderId="1" xfId="0" applyFont="1" applyFill="1" applyBorder="1" applyAlignment="1">
      <alignment horizontal="right" vertical="center"/>
    </xf>
    <xf numFmtId="0" fontId="29" fillId="14" borderId="1" xfId="0" applyFont="1" applyFill="1" applyBorder="1" applyAlignment="1">
      <alignment horizontal="right" vertical="center" indent="1"/>
    </xf>
    <xf numFmtId="0" fontId="26" fillId="0" borderId="2" xfId="0" applyFont="1" applyBorder="1" applyAlignment="1" applyProtection="1">
      <alignment horizontal="right" vertical="center" indent="1"/>
      <protection locked="0"/>
    </xf>
    <xf numFmtId="0" fontId="26" fillId="0" borderId="4" xfId="0" applyFont="1" applyBorder="1" applyAlignment="1" applyProtection="1">
      <alignment horizontal="right" vertical="center" indent="1"/>
      <protection locked="0"/>
    </xf>
    <xf numFmtId="0" fontId="35" fillId="0" borderId="2" xfId="0" applyFont="1" applyBorder="1" applyAlignment="1">
      <alignment horizontal="right" vertical="center" indent="1"/>
    </xf>
    <xf numFmtId="0" fontId="35" fillId="0" borderId="4" xfId="0" applyFont="1" applyBorder="1" applyAlignment="1">
      <alignment horizontal="right" vertical="center" indent="1"/>
    </xf>
    <xf numFmtId="0" fontId="21" fillId="6" borderId="2" xfId="0" applyFont="1" applyFill="1" applyBorder="1" applyAlignment="1">
      <alignment horizontal="right" vertical="center" indent="1"/>
    </xf>
    <xf numFmtId="0" fontId="21" fillId="6" borderId="4" xfId="0" applyFont="1" applyFill="1" applyBorder="1" applyAlignment="1">
      <alignment horizontal="right" vertical="center" indent="1"/>
    </xf>
    <xf numFmtId="0" fontId="26" fillId="9" borderId="2" xfId="0" applyFont="1" applyFill="1" applyBorder="1" applyAlignment="1">
      <alignment horizontal="right" vertical="center" indent="1"/>
    </xf>
    <xf numFmtId="0" fontId="26" fillId="9" borderId="4" xfId="0" applyFont="1" applyFill="1" applyBorder="1" applyAlignment="1">
      <alignment horizontal="right" vertical="center" indent="1"/>
    </xf>
    <xf numFmtId="0" fontId="31" fillId="8" borderId="2" xfId="0" applyFont="1" applyFill="1" applyBorder="1" applyAlignment="1">
      <alignment horizontal="left" vertical="center" indent="1"/>
    </xf>
    <xf numFmtId="0" fontId="31" fillId="8" borderId="3" xfId="0" applyFont="1" applyFill="1" applyBorder="1" applyAlignment="1">
      <alignment horizontal="left" vertical="center" indent="1"/>
    </xf>
    <xf numFmtId="0" fontId="31" fillId="8" borderId="4" xfId="0" applyFont="1" applyFill="1" applyBorder="1" applyAlignment="1">
      <alignment horizontal="left" vertical="center" indent="1"/>
    </xf>
    <xf numFmtId="0" fontId="26" fillId="9" borderId="2" xfId="0" applyFont="1" applyFill="1" applyBorder="1" applyAlignment="1">
      <alignment horizontal="center" vertical="center"/>
    </xf>
    <xf numFmtId="0" fontId="26" fillId="9" borderId="3" xfId="0" applyFont="1" applyFill="1" applyBorder="1" applyAlignment="1">
      <alignment horizontal="center" vertical="center"/>
    </xf>
    <xf numFmtId="0" fontId="26" fillId="9" borderId="4" xfId="0" applyFont="1" applyFill="1" applyBorder="1" applyAlignment="1">
      <alignment horizontal="center" vertical="center"/>
    </xf>
    <xf numFmtId="0" fontId="21" fillId="16" borderId="2" xfId="0" applyFont="1" applyFill="1" applyBorder="1" applyAlignment="1">
      <alignment horizontal="right" vertical="center" indent="1"/>
    </xf>
    <xf numFmtId="0" fontId="21" fillId="16" borderId="4" xfId="0" applyFont="1" applyFill="1" applyBorder="1" applyAlignment="1">
      <alignment horizontal="right" vertical="center" indent="1"/>
    </xf>
    <xf numFmtId="0" fontId="34" fillId="16" borderId="2" xfId="0" applyFont="1" applyFill="1" applyBorder="1" applyAlignment="1">
      <alignment horizontal="left" vertical="center" indent="1"/>
    </xf>
    <xf numFmtId="0" fontId="34" fillId="16" borderId="4" xfId="0" applyFont="1" applyFill="1" applyBorder="1" applyAlignment="1">
      <alignment horizontal="left" vertical="center" indent="1"/>
    </xf>
    <xf numFmtId="0" fontId="34" fillId="6" borderId="2" xfId="0" applyFont="1" applyFill="1" applyBorder="1" applyAlignment="1">
      <alignment horizontal="left" vertical="center" indent="1"/>
    </xf>
    <xf numFmtId="0" fontId="34" fillId="6" borderId="4" xfId="0" applyFont="1" applyFill="1" applyBorder="1" applyAlignment="1">
      <alignment horizontal="left" vertical="center" indent="1"/>
    </xf>
    <xf numFmtId="0" fontId="34" fillId="19" borderId="2" xfId="0" applyFont="1" applyFill="1" applyBorder="1" applyAlignment="1">
      <alignment horizontal="left" vertical="center" indent="1"/>
    </xf>
    <xf numFmtId="0" fontId="34" fillId="19" borderId="3" xfId="0" applyFont="1" applyFill="1" applyBorder="1" applyAlignment="1">
      <alignment horizontal="left" vertical="center" indent="1"/>
    </xf>
    <xf numFmtId="0" fontId="34" fillId="19" borderId="4" xfId="0" applyFont="1" applyFill="1" applyBorder="1" applyAlignment="1">
      <alignment horizontal="left" vertical="center" indent="1"/>
    </xf>
    <xf numFmtId="0" fontId="31" fillId="17" borderId="2" xfId="0" applyFont="1" applyFill="1" applyBorder="1" applyAlignment="1">
      <alignment horizontal="left" vertical="center" indent="1"/>
    </xf>
    <xf numFmtId="0" fontId="31" fillId="17" borderId="3" xfId="0" applyFont="1" applyFill="1" applyBorder="1" applyAlignment="1">
      <alignment horizontal="left" vertical="center" indent="1"/>
    </xf>
    <xf numFmtId="0" fontId="31" fillId="17" borderId="4" xfId="0" applyFont="1" applyFill="1" applyBorder="1" applyAlignment="1">
      <alignment horizontal="left" vertical="center" indent="1"/>
    </xf>
    <xf numFmtId="0" fontId="37" fillId="9" borderId="0" xfId="0" applyFont="1" applyFill="1" applyAlignment="1">
      <alignment horizontal="center" vertical="center"/>
    </xf>
    <xf numFmtId="0" fontId="8" fillId="18" borderId="1" xfId="0" applyFont="1" applyFill="1" applyBorder="1" applyAlignment="1">
      <alignment horizontal="left" vertical="center"/>
    </xf>
    <xf numFmtId="0" fontId="12" fillId="9" borderId="2" xfId="0" applyFont="1" applyFill="1" applyBorder="1" applyAlignment="1">
      <alignment horizontal="right" vertical="center" indent="1"/>
    </xf>
    <xf numFmtId="0" fontId="12" fillId="9" borderId="4" xfId="0" applyFont="1" applyFill="1" applyBorder="1" applyAlignment="1">
      <alignment horizontal="right" vertical="center" indent="1"/>
    </xf>
    <xf numFmtId="0" fontId="7" fillId="10" borderId="2" xfId="0" applyFont="1" applyFill="1" applyBorder="1" applyAlignment="1">
      <alignment horizontal="left" vertical="center"/>
    </xf>
    <xf numFmtId="0" fontId="7" fillId="10" borderId="3" xfId="0" applyFont="1" applyFill="1" applyBorder="1" applyAlignment="1">
      <alignment horizontal="left" vertical="center"/>
    </xf>
    <xf numFmtId="0" fontId="7" fillId="10" borderId="4" xfId="0" applyFont="1" applyFill="1" applyBorder="1" applyAlignment="1">
      <alignment horizontal="left" vertical="center"/>
    </xf>
    <xf numFmtId="0" fontId="27" fillId="18" borderId="1" xfId="0" applyFont="1" applyFill="1" applyBorder="1" applyAlignment="1">
      <alignment horizontal="right" vertical="center" indent="1"/>
    </xf>
    <xf numFmtId="0" fontId="26" fillId="9" borderId="2" xfId="0" applyFont="1" applyFill="1" applyBorder="1" applyAlignment="1" applyProtection="1">
      <alignment horizontal="right" vertical="center" indent="1"/>
      <protection locked="0"/>
    </xf>
    <xf numFmtId="0" fontId="26" fillId="9" borderId="4" xfId="0" applyFont="1" applyFill="1" applyBorder="1" applyAlignment="1" applyProtection="1">
      <alignment horizontal="right" vertical="center" indent="1"/>
      <protection locked="0"/>
    </xf>
    <xf numFmtId="0" fontId="26" fillId="0" borderId="2" xfId="0" applyFont="1" applyBorder="1" applyAlignment="1">
      <alignment horizontal="right" vertical="center" wrapText="1" indent="1"/>
    </xf>
    <xf numFmtId="0" fontId="26" fillId="0" borderId="4" xfId="0" applyFont="1" applyBorder="1" applyAlignment="1">
      <alignment horizontal="right" vertical="center" wrapText="1" indent="1"/>
    </xf>
    <xf numFmtId="0" fontId="12" fillId="0" borderId="16" xfId="0" applyFont="1" applyBorder="1" applyAlignment="1">
      <alignment horizontal="left" vertical="center" indent="1"/>
    </xf>
    <xf numFmtId="0" fontId="12" fillId="0" borderId="17" xfId="0" applyFont="1" applyBorder="1" applyAlignment="1">
      <alignment horizontal="left" vertical="center" indent="1"/>
    </xf>
    <xf numFmtId="0" fontId="12" fillId="0" borderId="18" xfId="0" applyFont="1" applyBorder="1" applyAlignment="1">
      <alignment horizontal="left" vertical="center" indent="1"/>
    </xf>
    <xf numFmtId="0" fontId="12" fillId="0" borderId="16" xfId="0" applyFont="1" applyBorder="1" applyAlignment="1">
      <alignment horizontal="left" vertical="center" wrapText="1" indent="1"/>
    </xf>
    <xf numFmtId="0" fontId="12" fillId="0" borderId="17" xfId="0" applyFont="1" applyBorder="1" applyAlignment="1">
      <alignment horizontal="left" vertical="center" wrapText="1" indent="1"/>
    </xf>
    <xf numFmtId="0" fontId="12" fillId="0" borderId="18" xfId="0" applyFont="1" applyBorder="1" applyAlignment="1">
      <alignment horizontal="left" vertical="center" wrapText="1" indent="1"/>
    </xf>
    <xf numFmtId="0" fontId="41" fillId="4" borderId="15" xfId="0" applyFont="1" applyFill="1" applyBorder="1" applyAlignment="1">
      <alignment horizontal="right" vertical="center" indent="1"/>
    </xf>
    <xf numFmtId="0" fontId="36" fillId="5" borderId="2" xfId="0" applyFont="1" applyFill="1" applyBorder="1" applyAlignment="1">
      <alignment horizontal="left" vertical="center" indent="1"/>
    </xf>
    <xf numFmtId="0" fontId="36" fillId="5" borderId="3" xfId="0" applyFont="1" applyFill="1" applyBorder="1" applyAlignment="1">
      <alignment horizontal="left" vertical="center" indent="1"/>
    </xf>
    <xf numFmtId="0" fontId="36" fillId="5" borderId="4" xfId="0" applyFont="1" applyFill="1" applyBorder="1" applyAlignment="1">
      <alignment horizontal="left" vertical="center" indent="1"/>
    </xf>
    <xf numFmtId="0" fontId="32" fillId="10" borderId="1" xfId="0" applyFont="1" applyFill="1" applyBorder="1" applyAlignment="1">
      <alignment horizontal="left" vertical="center" indent="1"/>
    </xf>
    <xf numFmtId="0" fontId="27" fillId="3" borderId="2" xfId="0" applyFont="1" applyFill="1" applyBorder="1" applyAlignment="1">
      <alignment horizontal="left" vertical="center" indent="1"/>
    </xf>
    <xf numFmtId="0" fontId="27" fillId="3" borderId="3" xfId="0" applyFont="1" applyFill="1" applyBorder="1" applyAlignment="1">
      <alignment horizontal="left" vertical="center" indent="1"/>
    </xf>
    <xf numFmtId="0" fontId="27" fillId="3" borderId="4" xfId="0" applyFont="1" applyFill="1" applyBorder="1" applyAlignment="1">
      <alignment horizontal="left" vertical="center" indent="1"/>
    </xf>
    <xf numFmtId="0" fontId="10" fillId="14" borderId="2" xfId="0" applyFont="1" applyFill="1" applyBorder="1" applyAlignment="1">
      <alignment horizontal="left" vertical="center" wrapText="1" indent="1"/>
    </xf>
    <xf numFmtId="0" fontId="10" fillId="14" borderId="4" xfId="0" applyFont="1" applyFill="1" applyBorder="1" applyAlignment="1">
      <alignment horizontal="left" vertical="center" wrapText="1" indent="1"/>
    </xf>
    <xf numFmtId="0" fontId="27" fillId="7" borderId="2" xfId="0" applyFont="1" applyFill="1" applyBorder="1" applyAlignment="1">
      <alignment horizontal="right" vertical="center" indent="1"/>
    </xf>
    <xf numFmtId="0" fontId="27" fillId="7" borderId="4" xfId="0" applyFont="1" applyFill="1" applyBorder="1" applyAlignment="1">
      <alignment horizontal="right" vertical="center" indent="1"/>
    </xf>
  </cellXfs>
  <cellStyles count="6">
    <cellStyle name="Comma" xfId="1" builtinId="3"/>
    <cellStyle name="Currency" xfId="2" builtinId="4"/>
    <cellStyle name="Hyperlink" xfId="5" builtinId="8"/>
    <cellStyle name="Normal" xfId="0" builtinId="0"/>
    <cellStyle name="Normal 2" xfId="4" xr:uid="{2E23A1BF-B5E1-4894-BA99-D142C5B29407}"/>
    <cellStyle name="Percent" xfId="3" builtinId="5"/>
  </cellStyles>
  <dxfs count="3">
    <dxf>
      <font>
        <color rgb="FFFF0000"/>
      </font>
      <fill>
        <patternFill patternType="none">
          <bgColor auto="1"/>
        </patternFill>
      </fill>
    </dxf>
    <dxf>
      <font>
        <color rgb="FFFF0000"/>
      </font>
    </dxf>
    <dxf>
      <font>
        <color rgb="FFFF0000"/>
      </font>
      <fill>
        <patternFill patternType="none">
          <bgColor auto="1"/>
        </patternFill>
      </fill>
    </dxf>
  </dxfs>
  <tableStyles count="0" defaultTableStyle="TableStyleMedium2" defaultPivotStyle="PivotStyleLight16"/>
  <colors>
    <mruColors>
      <color rgb="FFE6F1F9"/>
      <color rgb="FFEFF5FB"/>
      <color rgb="FFEAF4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332&amp;utm_source=template-excel&amp;utm_medium=content&amp;utm_campaign=Sample+Business+Startup+Financial+Projections-excel-12332&amp;lpa=Sample+Business+Startup+Financial+Projections+excel+1233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915</xdr:colOff>
      <xdr:row>0</xdr:row>
      <xdr:rowOff>2762478</xdr:rowOff>
    </xdr:to>
    <xdr:pic>
      <xdr:nvPicPr>
        <xdr:cNvPr id="3" name="Picture 2">
          <a:hlinkClick xmlns:r="http://schemas.openxmlformats.org/officeDocument/2006/relationships" r:id="rId1"/>
          <a:extLst>
            <a:ext uri="{FF2B5EF4-FFF2-40B4-BE49-F238E27FC236}">
              <a16:creationId xmlns:a16="http://schemas.microsoft.com/office/drawing/2014/main" id="{A27AD315-BB06-446A-A298-CE666B24008E}"/>
            </a:ext>
          </a:extLst>
        </xdr:cNvPr>
        <xdr:cNvPicPr>
          <a:picLocks noChangeAspect="1"/>
        </xdr:cNvPicPr>
      </xdr:nvPicPr>
      <xdr:blipFill>
        <a:blip xmlns:r="http://schemas.openxmlformats.org/officeDocument/2006/relationships" r:embed="rId2"/>
        <a:stretch>
          <a:fillRect/>
        </a:stretch>
      </xdr:blipFill>
      <xdr:spPr>
        <a:xfrm>
          <a:off x="0" y="0"/>
          <a:ext cx="11049915" cy="2762478"/>
        </a:xfrm>
        <a:prstGeom prst="rect">
          <a:avLst/>
        </a:prstGeom>
      </xdr:spPr>
    </xdr:pic>
    <xdr:clientData/>
  </xdr:twoCellAnchor>
</xdr:wsDr>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332&amp;utm_source=template-excel&amp;utm_medium=content&amp;utm_campaign=Sample+Business+Startup+Financial+Projections-excel-12332&amp;lpa=Sample+Business+Startup+Financial+Projections+excel+1233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B1:J44"/>
  <sheetViews>
    <sheetView showGridLines="0" tabSelected="1" zoomScaleNormal="100" workbookViewId="0">
      <pane ySplit="1" topLeftCell="A2" activePane="bottomLeft" state="frozen"/>
      <selection pane="bottomLeft" activeCell="G58" sqref="G58"/>
    </sheetView>
  </sheetViews>
  <sheetFormatPr defaultColWidth="8.85546875" defaultRowHeight="15" x14ac:dyDescent="0.25"/>
  <cols>
    <col min="1" max="1" width="2.42578125" customWidth="1"/>
    <col min="2" max="2" width="7.28515625" customWidth="1"/>
    <col min="3" max="3" width="7.42578125" customWidth="1"/>
    <col min="4" max="4" width="27.28515625" bestFit="1" customWidth="1"/>
    <col min="5" max="6" width="25.7109375" customWidth="1"/>
    <col min="7" max="7" width="24.42578125" customWidth="1"/>
    <col min="8" max="9" width="22.7109375" customWidth="1"/>
    <col min="10" max="10" width="3.42578125" customWidth="1"/>
  </cols>
  <sheetData>
    <row r="1" spans="2:10" ht="223.5" customHeight="1" x14ac:dyDescent="0.25">
      <c r="B1" s="25"/>
      <c r="C1" s="25"/>
      <c r="D1" s="25"/>
      <c r="H1" s="25"/>
      <c r="I1" s="25"/>
      <c r="J1" s="25"/>
    </row>
    <row r="2" spans="2:10" ht="49.5" customHeight="1" x14ac:dyDescent="0.25">
      <c r="B2" s="26" t="s">
        <v>193</v>
      </c>
    </row>
    <row r="3" spans="2:10" ht="32.1" customHeight="1" x14ac:dyDescent="0.25">
      <c r="B3" s="135" t="s">
        <v>158</v>
      </c>
      <c r="C3" s="135"/>
      <c r="D3" s="135"/>
      <c r="E3" s="136" t="s">
        <v>150</v>
      </c>
      <c r="F3" s="136"/>
      <c r="G3" s="136"/>
    </row>
    <row r="4" spans="2:10" ht="32.1" customHeight="1" x14ac:dyDescent="0.25">
      <c r="B4" s="135" t="s">
        <v>159</v>
      </c>
      <c r="C4" s="135"/>
      <c r="D4" s="135"/>
      <c r="E4" s="136" t="s">
        <v>151</v>
      </c>
      <c r="F4" s="136"/>
      <c r="G4" s="136"/>
    </row>
    <row r="5" spans="2:10" ht="32.1" customHeight="1" x14ac:dyDescent="0.25">
      <c r="B5" s="135" t="s">
        <v>160</v>
      </c>
      <c r="C5" s="135"/>
      <c r="D5" s="135"/>
      <c r="E5" s="136" t="s">
        <v>138</v>
      </c>
      <c r="F5" s="136"/>
      <c r="G5" s="136"/>
    </row>
    <row r="6" spans="2:10" ht="42" customHeight="1" x14ac:dyDescent="0.35">
      <c r="B6" s="118" t="s">
        <v>152</v>
      </c>
      <c r="C6" s="119"/>
      <c r="D6" s="119"/>
      <c r="E6" s="121"/>
      <c r="F6" s="122"/>
      <c r="G6" s="120"/>
      <c r="H6" s="120"/>
      <c r="I6" s="120"/>
    </row>
    <row r="7" spans="2:10" ht="32.1" customHeight="1" x14ac:dyDescent="0.25">
      <c r="B7" s="156" t="s">
        <v>137</v>
      </c>
      <c r="C7" s="156"/>
      <c r="D7" s="156"/>
      <c r="E7" s="6" t="s">
        <v>85</v>
      </c>
      <c r="F7" s="6" t="s">
        <v>135</v>
      </c>
      <c r="G7" s="12"/>
      <c r="H7" s="12"/>
      <c r="I7" s="9"/>
    </row>
    <row r="8" spans="2:10" ht="21.95" customHeight="1" x14ac:dyDescent="0.3">
      <c r="B8" s="129" t="s">
        <v>87</v>
      </c>
      <c r="C8" s="129"/>
      <c r="D8" s="129"/>
      <c r="E8" s="129"/>
      <c r="F8" s="129"/>
      <c r="G8" s="27"/>
      <c r="H8" s="12"/>
      <c r="I8" s="10"/>
    </row>
    <row r="9" spans="2:10" ht="21.95" customHeight="1" x14ac:dyDescent="0.25">
      <c r="B9" s="150" t="s">
        <v>88</v>
      </c>
      <c r="C9" s="150"/>
      <c r="D9" s="150"/>
      <c r="E9" s="7">
        <v>5000</v>
      </c>
      <c r="F9" s="8">
        <v>0</v>
      </c>
      <c r="G9" s="13"/>
      <c r="H9" s="13"/>
      <c r="I9" s="11"/>
    </row>
    <row r="10" spans="2:10" ht="21.95" customHeight="1" x14ac:dyDescent="0.25">
      <c r="B10" s="150" t="s">
        <v>89</v>
      </c>
      <c r="C10" s="150"/>
      <c r="D10" s="150"/>
      <c r="E10" s="7">
        <v>20000</v>
      </c>
      <c r="F10" s="8">
        <v>10</v>
      </c>
      <c r="G10" s="13"/>
      <c r="H10" s="13"/>
      <c r="I10" s="11"/>
    </row>
    <row r="11" spans="2:10" ht="21.95" customHeight="1" x14ac:dyDescent="0.25">
      <c r="B11" s="150" t="s">
        <v>90</v>
      </c>
      <c r="C11" s="150"/>
      <c r="D11" s="150"/>
      <c r="E11" s="7">
        <v>0</v>
      </c>
      <c r="F11" s="8">
        <v>0</v>
      </c>
      <c r="G11" s="13"/>
      <c r="H11" s="13"/>
      <c r="I11" s="11"/>
    </row>
    <row r="12" spans="2:10" ht="21.95" customHeight="1" x14ac:dyDescent="0.25">
      <c r="B12" s="150" t="s">
        <v>91</v>
      </c>
      <c r="C12" s="150"/>
      <c r="D12" s="150"/>
      <c r="E12" s="7">
        <v>2000</v>
      </c>
      <c r="F12" s="8">
        <v>5</v>
      </c>
      <c r="G12" s="13"/>
      <c r="H12" s="13"/>
      <c r="I12" s="11"/>
    </row>
    <row r="13" spans="2:10" ht="21.95" customHeight="1" x14ac:dyDescent="0.25">
      <c r="B13" s="150" t="s">
        <v>92</v>
      </c>
      <c r="C13" s="150"/>
      <c r="D13" s="150"/>
      <c r="E13" s="7">
        <v>0</v>
      </c>
      <c r="F13" s="8">
        <v>0</v>
      </c>
      <c r="G13" s="13"/>
      <c r="H13" s="13"/>
      <c r="I13" s="11"/>
    </row>
    <row r="14" spans="2:10" ht="21.95" customHeight="1" x14ac:dyDescent="0.25">
      <c r="B14" s="150" t="s">
        <v>93</v>
      </c>
      <c r="C14" s="150"/>
      <c r="D14" s="150"/>
      <c r="E14" s="7">
        <v>0</v>
      </c>
      <c r="F14" s="8">
        <v>0</v>
      </c>
      <c r="G14" s="13"/>
      <c r="H14" s="13"/>
      <c r="I14" s="11"/>
    </row>
    <row r="15" spans="2:10" ht="21.95" customHeight="1" x14ac:dyDescent="0.25">
      <c r="B15" s="147" t="s">
        <v>94</v>
      </c>
      <c r="C15" s="148"/>
      <c r="D15" s="149"/>
      <c r="E15" s="7">
        <v>0</v>
      </c>
      <c r="F15" s="8">
        <v>0</v>
      </c>
      <c r="G15" s="13"/>
      <c r="H15" s="13"/>
      <c r="I15" s="11"/>
    </row>
    <row r="16" spans="2:10" ht="21.95" customHeight="1" x14ac:dyDescent="0.3">
      <c r="B16" s="158" t="s">
        <v>95</v>
      </c>
      <c r="C16" s="158"/>
      <c r="D16" s="158"/>
      <c r="E16" s="28">
        <f>SUM(E9:E15)</f>
        <v>27000</v>
      </c>
      <c r="F16" s="29"/>
      <c r="G16" s="30"/>
      <c r="H16" s="14"/>
      <c r="I16" s="10"/>
    </row>
    <row r="17" spans="2:9" ht="21.95" customHeight="1" x14ac:dyDescent="0.3">
      <c r="B17" s="130" t="s">
        <v>96</v>
      </c>
      <c r="C17" s="130"/>
      <c r="D17" s="130"/>
      <c r="E17" s="130"/>
      <c r="F17" s="130"/>
      <c r="G17" s="31"/>
      <c r="H17" s="14"/>
      <c r="I17" s="10"/>
    </row>
    <row r="18" spans="2:9" ht="21.95" customHeight="1" x14ac:dyDescent="0.3">
      <c r="B18" s="150" t="s">
        <v>97</v>
      </c>
      <c r="C18" s="150"/>
      <c r="D18" s="150"/>
      <c r="E18" s="7">
        <v>0</v>
      </c>
      <c r="F18" s="8">
        <v>0</v>
      </c>
      <c r="G18" s="13"/>
      <c r="H18" s="14"/>
      <c r="I18" s="10"/>
    </row>
    <row r="19" spans="2:9" ht="21.95" customHeight="1" x14ac:dyDescent="0.3">
      <c r="B19" s="150" t="s">
        <v>98</v>
      </c>
      <c r="C19" s="150"/>
      <c r="D19" s="150"/>
      <c r="E19" s="7">
        <v>1000</v>
      </c>
      <c r="F19" s="8">
        <v>0</v>
      </c>
      <c r="G19" s="13"/>
      <c r="H19" s="14"/>
      <c r="I19" s="10"/>
    </row>
    <row r="20" spans="2:9" ht="21.95" customHeight="1" x14ac:dyDescent="0.3">
      <c r="B20" s="150" t="s">
        <v>56</v>
      </c>
      <c r="C20" s="150"/>
      <c r="D20" s="150"/>
      <c r="E20" s="7">
        <v>2000</v>
      </c>
      <c r="F20" s="8">
        <v>0</v>
      </c>
      <c r="G20" s="13"/>
      <c r="H20" s="14"/>
      <c r="I20" s="10"/>
    </row>
    <row r="21" spans="2:9" ht="21.95" customHeight="1" x14ac:dyDescent="0.3">
      <c r="B21" s="150" t="s">
        <v>99</v>
      </c>
      <c r="C21" s="150"/>
      <c r="D21" s="150"/>
      <c r="E21" s="7">
        <v>1500</v>
      </c>
      <c r="F21" s="8">
        <v>0</v>
      </c>
      <c r="G21" s="13"/>
      <c r="H21" s="14"/>
      <c r="I21" s="10"/>
    </row>
    <row r="22" spans="2:9" ht="21.95" customHeight="1" x14ac:dyDescent="0.3">
      <c r="B22" s="147" t="s">
        <v>100</v>
      </c>
      <c r="C22" s="148"/>
      <c r="D22" s="149"/>
      <c r="E22" s="7">
        <v>0</v>
      </c>
      <c r="F22" s="8">
        <v>0</v>
      </c>
      <c r="G22" s="13"/>
      <c r="H22" s="14"/>
      <c r="I22" s="10"/>
    </row>
    <row r="23" spans="2:9" ht="21.95" customHeight="1" x14ac:dyDescent="0.3">
      <c r="B23" s="147" t="s">
        <v>101</v>
      </c>
      <c r="C23" s="148"/>
      <c r="D23" s="149"/>
      <c r="E23" s="7">
        <v>500</v>
      </c>
      <c r="F23" s="8">
        <v>0</v>
      </c>
      <c r="G23" s="13"/>
      <c r="H23" s="14"/>
      <c r="I23" s="10"/>
    </row>
    <row r="24" spans="2:9" ht="21.95" customHeight="1" x14ac:dyDescent="0.3">
      <c r="B24" s="147" t="s">
        <v>102</v>
      </c>
      <c r="C24" s="148"/>
      <c r="D24" s="149"/>
      <c r="E24" s="7">
        <v>300</v>
      </c>
      <c r="F24" s="8">
        <v>0</v>
      </c>
      <c r="G24" s="13"/>
      <c r="H24" s="14"/>
      <c r="I24" s="10"/>
    </row>
    <row r="25" spans="2:9" ht="21.95" customHeight="1" x14ac:dyDescent="0.3">
      <c r="B25" s="147" t="s">
        <v>103</v>
      </c>
      <c r="C25" s="148"/>
      <c r="D25" s="149"/>
      <c r="E25" s="7">
        <v>600</v>
      </c>
      <c r="F25" s="8">
        <v>0</v>
      </c>
      <c r="G25" s="13"/>
      <c r="H25" s="14"/>
      <c r="I25" s="10"/>
    </row>
    <row r="26" spans="2:9" ht="21.95" customHeight="1" x14ac:dyDescent="0.3">
      <c r="B26" s="147" t="s">
        <v>104</v>
      </c>
      <c r="C26" s="148"/>
      <c r="D26" s="149"/>
      <c r="E26" s="7">
        <v>150</v>
      </c>
      <c r="F26" s="8">
        <v>0</v>
      </c>
      <c r="G26" s="13"/>
      <c r="H26" s="14"/>
      <c r="I26" s="10"/>
    </row>
    <row r="27" spans="2:9" ht="21.95" customHeight="1" x14ac:dyDescent="0.3">
      <c r="B27" s="147" t="s">
        <v>105</v>
      </c>
      <c r="C27" s="148"/>
      <c r="D27" s="149"/>
      <c r="E27" s="7">
        <v>0</v>
      </c>
      <c r="F27" s="8">
        <v>0</v>
      </c>
      <c r="G27" s="13"/>
      <c r="H27" s="14"/>
      <c r="I27" s="10"/>
    </row>
    <row r="28" spans="2:9" ht="21.95" customHeight="1" x14ac:dyDescent="0.3">
      <c r="B28" s="150" t="s">
        <v>106</v>
      </c>
      <c r="C28" s="150"/>
      <c r="D28" s="150"/>
      <c r="E28" s="7">
        <v>0</v>
      </c>
      <c r="F28" s="8">
        <v>0</v>
      </c>
      <c r="G28" s="13"/>
      <c r="H28" s="14"/>
      <c r="I28" s="10"/>
    </row>
    <row r="29" spans="2:9" ht="21.95" customHeight="1" x14ac:dyDescent="0.3">
      <c r="B29" s="151" t="s">
        <v>107</v>
      </c>
      <c r="C29" s="151"/>
      <c r="D29" s="151"/>
      <c r="E29" s="32">
        <f>SUM(E18:E28)</f>
        <v>6050</v>
      </c>
      <c r="F29" s="33"/>
      <c r="G29" s="30"/>
      <c r="H29" s="14"/>
      <c r="I29" s="10"/>
    </row>
    <row r="30" spans="2:9" ht="32.1" customHeight="1" x14ac:dyDescent="0.25">
      <c r="B30" s="157" t="s">
        <v>108</v>
      </c>
      <c r="C30" s="157"/>
      <c r="D30" s="157"/>
      <c r="E30" s="34">
        <f>E16+E29</f>
        <v>33050</v>
      </c>
      <c r="F30" s="34"/>
      <c r="G30" s="35"/>
      <c r="H30" s="15"/>
      <c r="I30" s="9"/>
    </row>
    <row r="31" spans="2:9" ht="42" customHeight="1" x14ac:dyDescent="0.35">
      <c r="B31" s="140" t="s">
        <v>153</v>
      </c>
      <c r="C31" s="141"/>
      <c r="D31" s="141"/>
      <c r="E31" s="141"/>
      <c r="F31" s="141"/>
      <c r="G31" s="141"/>
      <c r="H31" s="142"/>
      <c r="I31" s="143"/>
    </row>
    <row r="32" spans="2:9" ht="32.1" customHeight="1" x14ac:dyDescent="0.25">
      <c r="B32" s="152" t="s">
        <v>136</v>
      </c>
      <c r="C32" s="152"/>
      <c r="D32" s="152"/>
      <c r="E32" s="16" t="s">
        <v>85</v>
      </c>
      <c r="F32" s="16" t="s">
        <v>86</v>
      </c>
      <c r="G32" s="17" t="s">
        <v>117</v>
      </c>
      <c r="H32" s="18" t="s">
        <v>118</v>
      </c>
      <c r="I32" s="18" t="s">
        <v>119</v>
      </c>
    </row>
    <row r="33" spans="2:9" ht="21.95" customHeight="1" x14ac:dyDescent="0.25">
      <c r="B33" s="153" t="s">
        <v>76</v>
      </c>
      <c r="C33" s="154"/>
      <c r="D33" s="155"/>
      <c r="E33" s="19">
        <f>IF(F33=0,0,F33/$F$42)</f>
        <v>0.2682163611980331</v>
      </c>
      <c r="F33" s="7">
        <v>30000</v>
      </c>
      <c r="G33" s="19">
        <v>0</v>
      </c>
      <c r="H33" s="8">
        <v>0</v>
      </c>
      <c r="I33" s="20">
        <v>0</v>
      </c>
    </row>
    <row r="34" spans="2:9" ht="21.95" customHeight="1" x14ac:dyDescent="0.25">
      <c r="B34" s="153" t="s">
        <v>109</v>
      </c>
      <c r="C34" s="154"/>
      <c r="D34" s="155"/>
      <c r="E34" s="19">
        <f>IF(F34=0,0,F34/$F$42)</f>
        <v>8.9405453732677692E-2</v>
      </c>
      <c r="F34" s="7">
        <v>10000</v>
      </c>
      <c r="G34" s="19">
        <v>0</v>
      </c>
      <c r="H34" s="8">
        <v>0</v>
      </c>
      <c r="I34" s="20">
        <v>0</v>
      </c>
    </row>
    <row r="35" spans="2:9" ht="21.95" customHeight="1" x14ac:dyDescent="0.25">
      <c r="B35" s="153" t="s">
        <v>24</v>
      </c>
      <c r="C35" s="154"/>
      <c r="D35" s="155"/>
      <c r="E35" s="19">
        <v>0.02</v>
      </c>
      <c r="F35" s="7">
        <v>5000</v>
      </c>
      <c r="G35" s="19">
        <v>0</v>
      </c>
      <c r="H35" s="8">
        <v>0</v>
      </c>
      <c r="I35" s="20">
        <v>0</v>
      </c>
    </row>
    <row r="36" spans="2:9" ht="21.95" customHeight="1" x14ac:dyDescent="0.25">
      <c r="B36" s="153" t="s">
        <v>110</v>
      </c>
      <c r="C36" s="154"/>
      <c r="D36" s="155"/>
      <c r="E36" s="144"/>
      <c r="F36" s="145"/>
      <c r="G36" s="145"/>
      <c r="H36" s="145"/>
      <c r="I36" s="146"/>
    </row>
    <row r="37" spans="2:9" ht="21.95" customHeight="1" x14ac:dyDescent="0.25">
      <c r="B37" s="137" t="s">
        <v>111</v>
      </c>
      <c r="C37" s="138"/>
      <c r="D37" s="139"/>
      <c r="E37" s="36">
        <f>IF(F37=0,0,F37/$F$42)</f>
        <v>0</v>
      </c>
      <c r="F37" s="7">
        <v>0</v>
      </c>
      <c r="G37" s="19">
        <v>0</v>
      </c>
      <c r="H37" s="8">
        <v>0</v>
      </c>
      <c r="I37" s="37">
        <f>ABS(IF(F37=0,0,PMT(G37/12,H37,F37)))</f>
        <v>0</v>
      </c>
    </row>
    <row r="38" spans="2:9" ht="21.95" customHeight="1" x14ac:dyDescent="0.25">
      <c r="B38" s="137" t="s">
        <v>112</v>
      </c>
      <c r="C38" s="138"/>
      <c r="D38" s="139"/>
      <c r="E38" s="36">
        <f>IF(F38=0,0,F38/$F$42)</f>
        <v>0.22351363433169424</v>
      </c>
      <c r="F38" s="7">
        <v>25000</v>
      </c>
      <c r="G38" s="19">
        <v>0.06</v>
      </c>
      <c r="H38" s="8">
        <f>10*12</f>
        <v>120</v>
      </c>
      <c r="I38" s="37">
        <f>ABS(IF(F38=0,0,PMT(G38/12,H38,F38)))</f>
        <v>277.55125485412361</v>
      </c>
    </row>
    <row r="39" spans="2:9" ht="21.95" customHeight="1" x14ac:dyDescent="0.25">
      <c r="B39" s="137" t="s">
        <v>113</v>
      </c>
      <c r="C39" s="138"/>
      <c r="D39" s="139"/>
      <c r="E39" s="36">
        <f>IF(F39=0,0,F39/$F$42)</f>
        <v>2.7268663388466695E-2</v>
      </c>
      <c r="F39" s="7">
        <v>3050</v>
      </c>
      <c r="G39" s="19">
        <v>0.09</v>
      </c>
      <c r="H39" s="8">
        <f>5*12</f>
        <v>60</v>
      </c>
      <c r="I39" s="37">
        <f>ABS(IF(F39=0,0,PMT(G39/12,H39,F39)))</f>
        <v>63.312983440379725</v>
      </c>
    </row>
    <row r="40" spans="2:9" ht="21.95" customHeight="1" x14ac:dyDescent="0.25">
      <c r="B40" s="137" t="s">
        <v>114</v>
      </c>
      <c r="C40" s="138"/>
      <c r="D40" s="139"/>
      <c r="E40" s="36">
        <f>IF(F40=0,0,F40/$F$42)</f>
        <v>0.31291908806437191</v>
      </c>
      <c r="F40" s="7">
        <v>35000</v>
      </c>
      <c r="G40" s="19">
        <v>0.06</v>
      </c>
      <c r="H40" s="8">
        <v>60</v>
      </c>
      <c r="I40" s="37">
        <f>ABS(IF(F40=0,0,PMT(G40/12,H40,F40)))</f>
        <v>676.64805352997701</v>
      </c>
    </row>
    <row r="41" spans="2:9" ht="21.95" customHeight="1" x14ac:dyDescent="0.25">
      <c r="B41" s="137" t="s">
        <v>115</v>
      </c>
      <c r="C41" s="138"/>
      <c r="D41" s="139"/>
      <c r="E41" s="36">
        <f>IF(F41=0,0,F41/$F$42)</f>
        <v>3.3974072418417524E-2</v>
      </c>
      <c r="F41" s="7">
        <v>3800</v>
      </c>
      <c r="G41" s="19">
        <v>0.12</v>
      </c>
      <c r="H41" s="8">
        <v>60</v>
      </c>
      <c r="I41" s="37">
        <f>ABS(IF(F41=0,0,PMT(G41/12,H41,F41)))</f>
        <v>84.528901202626727</v>
      </c>
    </row>
    <row r="42" spans="2:9" ht="32.1" customHeight="1" x14ac:dyDescent="0.25">
      <c r="B42" s="132" t="s">
        <v>116</v>
      </c>
      <c r="C42" s="133"/>
      <c r="D42" s="134"/>
      <c r="E42" s="21"/>
      <c r="F42" s="22">
        <f>SUM(F33:F41)</f>
        <v>111850</v>
      </c>
      <c r="G42" s="23"/>
      <c r="H42" s="23"/>
      <c r="I42" s="24">
        <f>SUM(I37:I41)</f>
        <v>1102.0411930271071</v>
      </c>
    </row>
    <row r="44" spans="2:9" ht="50.1" customHeight="1" x14ac:dyDescent="0.25">
      <c r="B44" s="131" t="s">
        <v>139</v>
      </c>
      <c r="C44" s="131"/>
      <c r="D44" s="131"/>
      <c r="E44" s="131"/>
      <c r="F44" s="131"/>
      <c r="G44" s="131"/>
      <c r="H44" s="131"/>
      <c r="I44" s="131"/>
    </row>
  </sheetData>
  <mergeCells count="44">
    <mergeCell ref="B7:D7"/>
    <mergeCell ref="B30:D30"/>
    <mergeCell ref="B18:D18"/>
    <mergeCell ref="B19:D19"/>
    <mergeCell ref="B13:D13"/>
    <mergeCell ref="B14:D14"/>
    <mergeCell ref="B15:D15"/>
    <mergeCell ref="B16:D16"/>
    <mergeCell ref="B9:D9"/>
    <mergeCell ref="B10:D10"/>
    <mergeCell ref="B11:D11"/>
    <mergeCell ref="B12:D12"/>
    <mergeCell ref="B20:D20"/>
    <mergeCell ref="B21:D21"/>
    <mergeCell ref="B22:D22"/>
    <mergeCell ref="B23:D23"/>
    <mergeCell ref="B24:D24"/>
    <mergeCell ref="B36:D36"/>
    <mergeCell ref="B33:D33"/>
    <mergeCell ref="B34:D34"/>
    <mergeCell ref="B35:D35"/>
    <mergeCell ref="E36:I36"/>
    <mergeCell ref="B25:D25"/>
    <mergeCell ref="B26:D26"/>
    <mergeCell ref="B27:D27"/>
    <mergeCell ref="B28:D28"/>
    <mergeCell ref="B29:D29"/>
    <mergeCell ref="B32:D32"/>
    <mergeCell ref="B8:F8"/>
    <mergeCell ref="B17:F17"/>
    <mergeCell ref="B44:I44"/>
    <mergeCell ref="B42:D42"/>
    <mergeCell ref="B3:D3"/>
    <mergeCell ref="B4:D4"/>
    <mergeCell ref="B5:D5"/>
    <mergeCell ref="E3:G3"/>
    <mergeCell ref="E4:G4"/>
    <mergeCell ref="E5:G5"/>
    <mergeCell ref="B37:D37"/>
    <mergeCell ref="B38:D38"/>
    <mergeCell ref="B39:D39"/>
    <mergeCell ref="B40:D40"/>
    <mergeCell ref="B41:D41"/>
    <mergeCell ref="B31:I31"/>
  </mergeCells>
  <hyperlinks>
    <hyperlink ref="B44:I44" r:id="rId1" display="CLICK HERE TO CREATE IN SMARTSHEET" xr:uid="{6921BF0F-F5CC-8448-BD84-5850A21ED7E4}"/>
  </hyperlinks>
  <pageMargins left="0.7" right="0.7" top="0.75" bottom="0.75" header="0.3" footer="0.3"/>
  <pageSetup scale="56"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pageSetUpPr fitToPage="1"/>
  </sheetPr>
  <dimension ref="B1:H49"/>
  <sheetViews>
    <sheetView showGridLines="0" zoomScaleNormal="100" workbookViewId="0">
      <selection activeCell="E2" sqref="E2:H2"/>
    </sheetView>
  </sheetViews>
  <sheetFormatPr defaultColWidth="8.85546875" defaultRowHeight="15" x14ac:dyDescent="0.25"/>
  <cols>
    <col min="1" max="1" width="3.42578125" customWidth="1"/>
    <col min="2" max="2" width="4.7109375" customWidth="1"/>
    <col min="4" max="4" width="31.28515625" bestFit="1" customWidth="1"/>
    <col min="5" max="7" width="20.7109375" customWidth="1"/>
    <col min="8" max="8" width="4.7109375" customWidth="1"/>
    <col min="9" max="9" width="3.42578125" customWidth="1"/>
  </cols>
  <sheetData>
    <row r="1" spans="2:8" ht="50.1" customHeight="1" x14ac:dyDescent="0.25">
      <c r="B1" s="26" t="s">
        <v>191</v>
      </c>
    </row>
    <row r="2" spans="2:8" ht="32.1" customHeight="1" x14ac:dyDescent="0.25">
      <c r="B2" s="164" t="s">
        <v>158</v>
      </c>
      <c r="C2" s="165"/>
      <c r="D2" s="166"/>
      <c r="E2" s="144" t="s">
        <v>150</v>
      </c>
      <c r="F2" s="145"/>
      <c r="G2" s="145"/>
      <c r="H2" s="146"/>
    </row>
    <row r="3" spans="2:8" ht="32.1" customHeight="1" x14ac:dyDescent="0.25">
      <c r="B3" s="164" t="s">
        <v>159</v>
      </c>
      <c r="C3" s="165"/>
      <c r="D3" s="166"/>
      <c r="E3" s="144" t="s">
        <v>151</v>
      </c>
      <c r="F3" s="145"/>
      <c r="G3" s="145"/>
      <c r="H3" s="146"/>
    </row>
    <row r="4" spans="2:8" ht="32.1" customHeight="1" x14ac:dyDescent="0.25">
      <c r="B4" s="164" t="s">
        <v>160</v>
      </c>
      <c r="C4" s="165"/>
      <c r="D4" s="166"/>
      <c r="E4" s="144" t="s">
        <v>138</v>
      </c>
      <c r="F4" s="145"/>
      <c r="G4" s="145"/>
      <c r="H4" s="146"/>
    </row>
    <row r="5" spans="2:8" ht="15" customHeight="1" thickBot="1" x14ac:dyDescent="0.3">
      <c r="B5" s="38"/>
      <c r="C5" s="38"/>
      <c r="D5" s="38"/>
      <c r="E5" s="39"/>
      <c r="F5" s="39"/>
      <c r="G5" s="39"/>
    </row>
    <row r="6" spans="2:8" ht="15.75" customHeight="1" thickTop="1" x14ac:dyDescent="0.25">
      <c r="B6" s="48"/>
      <c r="C6" s="48"/>
      <c r="D6" s="48"/>
      <c r="E6" s="48"/>
      <c r="F6" s="48"/>
      <c r="G6" s="48"/>
      <c r="H6" s="48"/>
    </row>
    <row r="7" spans="2:8" ht="32.1" customHeight="1" x14ac:dyDescent="0.3">
      <c r="B7" s="40"/>
      <c r="C7" s="163" t="s">
        <v>154</v>
      </c>
      <c r="D7" s="163"/>
      <c r="E7" s="163"/>
      <c r="F7" s="163"/>
      <c r="G7" s="163"/>
      <c r="H7" s="40"/>
    </row>
    <row r="8" spans="2:8" ht="15" customHeight="1" x14ac:dyDescent="0.35">
      <c r="B8" s="40"/>
      <c r="C8" s="64"/>
      <c r="D8" s="64"/>
      <c r="E8" s="41"/>
      <c r="F8" s="41"/>
      <c r="G8" s="41"/>
      <c r="H8" s="40"/>
    </row>
    <row r="9" spans="2:8" ht="21.95" customHeight="1" x14ac:dyDescent="0.3">
      <c r="B9" s="40"/>
      <c r="C9" s="167" t="s">
        <v>147</v>
      </c>
      <c r="D9" s="167"/>
      <c r="E9" s="71" t="s">
        <v>145</v>
      </c>
      <c r="F9" s="71" t="s">
        <v>145</v>
      </c>
      <c r="G9" s="71" t="s">
        <v>145</v>
      </c>
      <c r="H9" s="40"/>
    </row>
    <row r="10" spans="2:8" ht="16.5" x14ac:dyDescent="0.3">
      <c r="B10" s="40"/>
      <c r="C10" s="40"/>
      <c r="D10" s="40"/>
      <c r="E10" s="40"/>
      <c r="F10" s="40"/>
      <c r="G10" s="40"/>
      <c r="H10" s="40"/>
    </row>
    <row r="11" spans="2:8" ht="32.1" customHeight="1" x14ac:dyDescent="0.3">
      <c r="B11" s="40"/>
      <c r="C11" s="168" t="s">
        <v>155</v>
      </c>
      <c r="D11" s="168"/>
      <c r="E11" s="126" t="s">
        <v>82</v>
      </c>
      <c r="F11" s="126" t="s">
        <v>83</v>
      </c>
      <c r="G11" s="126" t="s">
        <v>84</v>
      </c>
      <c r="H11" s="40"/>
    </row>
    <row r="12" spans="2:8" ht="21.95" customHeight="1" x14ac:dyDescent="0.3">
      <c r="B12" s="40"/>
      <c r="C12" s="159" t="s">
        <v>0</v>
      </c>
      <c r="D12" s="160"/>
      <c r="E12" s="57">
        <v>150000</v>
      </c>
      <c r="F12" s="57">
        <v>175000</v>
      </c>
      <c r="G12" s="57">
        <v>250550</v>
      </c>
      <c r="H12" s="40"/>
    </row>
    <row r="13" spans="2:8" ht="21.95" customHeight="1" x14ac:dyDescent="0.3">
      <c r="B13" s="40"/>
      <c r="C13" s="159" t="s">
        <v>1</v>
      </c>
      <c r="D13" s="160"/>
      <c r="E13" s="57">
        <v>0</v>
      </c>
      <c r="F13" s="57">
        <v>0</v>
      </c>
      <c r="G13" s="57">
        <v>1256</v>
      </c>
      <c r="H13" s="40"/>
    </row>
    <row r="14" spans="2:8" ht="21.95" customHeight="1" x14ac:dyDescent="0.3">
      <c r="B14" s="40"/>
      <c r="C14" s="159" t="s">
        <v>2</v>
      </c>
      <c r="D14" s="160"/>
      <c r="E14" s="57">
        <v>50500</v>
      </c>
      <c r="F14" s="57">
        <v>75000</v>
      </c>
      <c r="G14" s="57">
        <v>44123</v>
      </c>
      <c r="H14" s="40"/>
    </row>
    <row r="15" spans="2:8" ht="21.95" customHeight="1" x14ac:dyDescent="0.3">
      <c r="B15" s="40"/>
      <c r="C15" s="159" t="s">
        <v>3</v>
      </c>
      <c r="D15" s="160"/>
      <c r="E15" s="57">
        <v>0</v>
      </c>
      <c r="F15" s="57">
        <v>0</v>
      </c>
      <c r="G15" s="57">
        <v>4267</v>
      </c>
      <c r="H15" s="40"/>
    </row>
    <row r="16" spans="2:8" ht="21.95" customHeight="1" x14ac:dyDescent="0.3">
      <c r="B16" s="40"/>
      <c r="C16" s="159" t="s">
        <v>4</v>
      </c>
      <c r="D16" s="160"/>
      <c r="E16" s="57">
        <v>0</v>
      </c>
      <c r="F16" s="57">
        <v>0</v>
      </c>
      <c r="G16" s="57">
        <v>0</v>
      </c>
      <c r="H16" s="40"/>
    </row>
    <row r="17" spans="2:8" ht="21.95" customHeight="1" x14ac:dyDescent="0.3">
      <c r="B17" s="40"/>
      <c r="C17" s="169" t="s">
        <v>157</v>
      </c>
      <c r="D17" s="169"/>
      <c r="E17" s="43">
        <f>SUM(E12:E16)</f>
        <v>200500</v>
      </c>
      <c r="F17" s="43">
        <f>SUM(F12:F16)</f>
        <v>250000</v>
      </c>
      <c r="G17" s="43">
        <f>SUM(G12:G16)</f>
        <v>300196</v>
      </c>
      <c r="H17" s="40"/>
    </row>
    <row r="18" spans="2:8" ht="16.5" x14ac:dyDescent="0.3">
      <c r="B18" s="40"/>
      <c r="C18" s="40"/>
      <c r="D18" s="40"/>
      <c r="E18" s="42"/>
      <c r="F18" s="42"/>
      <c r="G18" s="42"/>
      <c r="H18" s="40"/>
    </row>
    <row r="19" spans="2:8" ht="32.1" customHeight="1" x14ac:dyDescent="0.3">
      <c r="B19" s="40"/>
      <c r="C19" s="168" t="s">
        <v>156</v>
      </c>
      <c r="D19" s="168"/>
      <c r="E19" s="126" t="s">
        <v>82</v>
      </c>
      <c r="F19" s="126" t="s">
        <v>83</v>
      </c>
      <c r="G19" s="126" t="s">
        <v>84</v>
      </c>
      <c r="H19" s="40"/>
    </row>
    <row r="20" spans="2:8" ht="21.95" customHeight="1" x14ac:dyDescent="0.3">
      <c r="B20" s="40"/>
      <c r="C20" s="159" t="s">
        <v>5</v>
      </c>
      <c r="D20" s="160"/>
      <c r="E20" s="57">
        <v>500</v>
      </c>
      <c r="F20" s="57">
        <v>450</v>
      </c>
      <c r="G20" s="57">
        <v>450</v>
      </c>
      <c r="H20" s="40"/>
    </row>
    <row r="21" spans="2:8" ht="21.95" customHeight="1" x14ac:dyDescent="0.3">
      <c r="B21" s="40"/>
      <c r="C21" s="159" t="s">
        <v>6</v>
      </c>
      <c r="D21" s="160"/>
      <c r="E21" s="57">
        <v>12000</v>
      </c>
      <c r="F21" s="57">
        <v>8000</v>
      </c>
      <c r="G21" s="57">
        <v>4000</v>
      </c>
      <c r="H21" s="40"/>
    </row>
    <row r="22" spans="2:8" ht="21.95" customHeight="1" x14ac:dyDescent="0.3">
      <c r="B22" s="40"/>
      <c r="C22" s="159" t="s">
        <v>7</v>
      </c>
      <c r="D22" s="160"/>
      <c r="E22" s="57">
        <v>0</v>
      </c>
      <c r="F22" s="57">
        <v>0</v>
      </c>
      <c r="G22" s="57">
        <v>450</v>
      </c>
      <c r="H22" s="40"/>
    </row>
    <row r="23" spans="2:8" ht="21.95" customHeight="1" x14ac:dyDescent="0.3">
      <c r="B23" s="40"/>
      <c r="C23" s="159" t="s">
        <v>8</v>
      </c>
      <c r="D23" s="160"/>
      <c r="E23" s="57">
        <v>55000</v>
      </c>
      <c r="F23" s="57">
        <v>75000</v>
      </c>
      <c r="G23" s="57">
        <v>75000</v>
      </c>
      <c r="H23" s="40"/>
    </row>
    <row r="24" spans="2:8" ht="21.95" customHeight="1" x14ac:dyDescent="0.3">
      <c r="B24" s="40"/>
      <c r="C24" s="159" t="s">
        <v>9</v>
      </c>
      <c r="D24" s="160"/>
      <c r="E24" s="57">
        <v>0</v>
      </c>
      <c r="F24" s="57">
        <v>0</v>
      </c>
      <c r="G24" s="57">
        <v>0</v>
      </c>
      <c r="H24" s="40"/>
    </row>
    <row r="25" spans="2:8" ht="21.95" customHeight="1" x14ac:dyDescent="0.3">
      <c r="B25" s="40"/>
      <c r="C25" s="159" t="s">
        <v>10</v>
      </c>
      <c r="D25" s="160"/>
      <c r="E25" s="57">
        <v>0</v>
      </c>
      <c r="F25" s="57">
        <v>0</v>
      </c>
      <c r="G25" s="57">
        <v>0</v>
      </c>
      <c r="H25" s="40"/>
    </row>
    <row r="26" spans="2:8" ht="21.95" customHeight="1" x14ac:dyDescent="0.3">
      <c r="B26" s="40"/>
      <c r="C26" s="159" t="s">
        <v>11</v>
      </c>
      <c r="D26" s="160"/>
      <c r="E26" s="57">
        <v>0</v>
      </c>
      <c r="F26" s="57">
        <v>0</v>
      </c>
      <c r="G26" s="57">
        <v>450</v>
      </c>
      <c r="H26" s="40"/>
    </row>
    <row r="27" spans="2:8" ht="21.95" customHeight="1" x14ac:dyDescent="0.3">
      <c r="B27" s="40"/>
      <c r="C27" s="159" t="s">
        <v>12</v>
      </c>
      <c r="D27" s="160"/>
      <c r="E27" s="57">
        <v>2250</v>
      </c>
      <c r="F27" s="57">
        <v>2250</v>
      </c>
      <c r="G27" s="57">
        <v>2250</v>
      </c>
      <c r="H27" s="40"/>
    </row>
    <row r="28" spans="2:8" ht="21.95" customHeight="1" x14ac:dyDescent="0.3">
      <c r="B28" s="40"/>
      <c r="C28" s="159" t="s">
        <v>13</v>
      </c>
      <c r="D28" s="160"/>
      <c r="E28" s="57">
        <v>2000</v>
      </c>
      <c r="F28" s="57">
        <v>2500</v>
      </c>
      <c r="G28" s="57">
        <v>450</v>
      </c>
      <c r="H28" s="40"/>
    </row>
    <row r="29" spans="2:8" ht="21.95" customHeight="1" x14ac:dyDescent="0.3">
      <c r="B29" s="40"/>
      <c r="C29" s="159" t="s">
        <v>14</v>
      </c>
      <c r="D29" s="160"/>
      <c r="E29" s="57">
        <v>0</v>
      </c>
      <c r="F29" s="57">
        <v>0</v>
      </c>
      <c r="G29" s="57">
        <v>450</v>
      </c>
      <c r="H29" s="40"/>
    </row>
    <row r="30" spans="2:8" ht="21.95" customHeight="1" x14ac:dyDescent="0.3">
      <c r="B30" s="40"/>
      <c r="C30" s="159" t="s">
        <v>15</v>
      </c>
      <c r="D30" s="160"/>
      <c r="E30" s="57">
        <v>0</v>
      </c>
      <c r="F30" s="57">
        <v>0</v>
      </c>
      <c r="G30" s="57">
        <v>450</v>
      </c>
      <c r="H30" s="40"/>
    </row>
    <row r="31" spans="2:8" ht="21.95" customHeight="1" x14ac:dyDescent="0.3">
      <c r="B31" s="40"/>
      <c r="C31" s="159" t="s">
        <v>16</v>
      </c>
      <c r="D31" s="160"/>
      <c r="E31" s="57">
        <v>0</v>
      </c>
      <c r="F31" s="57">
        <v>0</v>
      </c>
      <c r="G31" s="57">
        <v>0</v>
      </c>
      <c r="H31" s="40"/>
    </row>
    <row r="32" spans="2:8" ht="21.95" customHeight="1" x14ac:dyDescent="0.3">
      <c r="B32" s="40"/>
      <c r="C32" s="159" t="s">
        <v>17</v>
      </c>
      <c r="D32" s="160"/>
      <c r="E32" s="57">
        <v>2000</v>
      </c>
      <c r="F32" s="57">
        <v>2000</v>
      </c>
      <c r="G32" s="57">
        <v>2000</v>
      </c>
      <c r="H32" s="40"/>
    </row>
    <row r="33" spans="2:8" ht="21.95" customHeight="1" x14ac:dyDescent="0.3">
      <c r="B33" s="40"/>
      <c r="C33" s="159" t="s">
        <v>18</v>
      </c>
      <c r="D33" s="160"/>
      <c r="E33" s="57">
        <v>0</v>
      </c>
      <c r="F33" s="57">
        <v>0</v>
      </c>
      <c r="G33" s="57">
        <v>0</v>
      </c>
      <c r="H33" s="40"/>
    </row>
    <row r="34" spans="2:8" ht="21.95" customHeight="1" x14ac:dyDescent="0.3">
      <c r="B34" s="40"/>
      <c r="C34" s="159" t="s">
        <v>19</v>
      </c>
      <c r="D34" s="160"/>
      <c r="E34" s="57">
        <v>65000</v>
      </c>
      <c r="F34" s="57">
        <v>85000</v>
      </c>
      <c r="G34" s="57">
        <v>85000</v>
      </c>
      <c r="H34" s="40"/>
    </row>
    <row r="35" spans="2:8" ht="21.95" customHeight="1" x14ac:dyDescent="0.3">
      <c r="B35" s="40"/>
      <c r="C35" s="159" t="s">
        <v>20</v>
      </c>
      <c r="D35" s="160"/>
      <c r="E35" s="57">
        <v>0</v>
      </c>
      <c r="F35" s="57">
        <v>0</v>
      </c>
      <c r="G35" s="57">
        <v>0</v>
      </c>
      <c r="H35" s="40"/>
    </row>
    <row r="36" spans="2:8" ht="21.95" customHeight="1" x14ac:dyDescent="0.3">
      <c r="B36" s="40"/>
      <c r="C36" s="159" t="s">
        <v>21</v>
      </c>
      <c r="D36" s="160"/>
      <c r="E36" s="57">
        <v>0</v>
      </c>
      <c r="F36" s="57">
        <v>0</v>
      </c>
      <c r="G36" s="57">
        <v>0</v>
      </c>
      <c r="H36" s="40"/>
    </row>
    <row r="37" spans="2:8" ht="21.95" customHeight="1" x14ac:dyDescent="0.3">
      <c r="B37" s="40"/>
      <c r="C37" s="159" t="s">
        <v>22</v>
      </c>
      <c r="D37" s="160"/>
      <c r="E37" s="57">
        <v>0</v>
      </c>
      <c r="F37" s="57">
        <v>0</v>
      </c>
      <c r="G37" s="57">
        <v>0</v>
      </c>
      <c r="H37" s="40"/>
    </row>
    <row r="38" spans="2:8" ht="21.95" customHeight="1" x14ac:dyDescent="0.3">
      <c r="B38" s="40"/>
      <c r="C38" s="159" t="s">
        <v>23</v>
      </c>
      <c r="D38" s="160"/>
      <c r="E38" s="57">
        <v>0</v>
      </c>
      <c r="F38" s="57">
        <v>0</v>
      </c>
      <c r="G38" s="57">
        <v>0</v>
      </c>
      <c r="H38" s="40"/>
    </row>
    <row r="39" spans="2:8" ht="21.95" customHeight="1" x14ac:dyDescent="0.3">
      <c r="B39" s="40"/>
      <c r="C39" s="159" t="s">
        <v>24</v>
      </c>
      <c r="D39" s="160"/>
      <c r="E39" s="57">
        <v>0</v>
      </c>
      <c r="F39" s="57">
        <v>0</v>
      </c>
      <c r="G39" s="57">
        <v>0</v>
      </c>
      <c r="H39" s="40"/>
    </row>
    <row r="40" spans="2:8" ht="21.95" customHeight="1" x14ac:dyDescent="0.3">
      <c r="B40" s="40"/>
      <c r="C40" s="170" t="s">
        <v>161</v>
      </c>
      <c r="D40" s="170"/>
      <c r="E40" s="44">
        <f>SUM(E20:E39)</f>
        <v>138750</v>
      </c>
      <c r="F40" s="44">
        <f>SUM(F20:F39)</f>
        <v>175200</v>
      </c>
      <c r="G40" s="44">
        <f>SUM(G20:G39)</f>
        <v>170950</v>
      </c>
      <c r="H40" s="40"/>
    </row>
    <row r="41" spans="2:8" ht="16.5" x14ac:dyDescent="0.3">
      <c r="B41" s="40"/>
      <c r="C41" s="40"/>
      <c r="D41" s="40"/>
      <c r="E41" s="42"/>
      <c r="F41" s="42"/>
      <c r="G41" s="42"/>
      <c r="H41" s="40"/>
    </row>
    <row r="42" spans="2:8" ht="21.95" customHeight="1" x14ac:dyDescent="0.3">
      <c r="B42" s="40"/>
      <c r="C42" s="161" t="s">
        <v>25</v>
      </c>
      <c r="D42" s="162"/>
      <c r="E42" s="45">
        <f>E17-E40</f>
        <v>61750</v>
      </c>
      <c r="F42" s="45">
        <f>F17-F40</f>
        <v>74800</v>
      </c>
      <c r="G42" s="45">
        <f>G17-G40</f>
        <v>129246</v>
      </c>
      <c r="H42" s="40"/>
    </row>
    <row r="43" spans="2:8" ht="21.95" customHeight="1" x14ac:dyDescent="0.3">
      <c r="B43" s="40"/>
      <c r="C43" s="161" t="s">
        <v>26</v>
      </c>
      <c r="D43" s="162"/>
      <c r="E43" s="45">
        <f>E42*0.2</f>
        <v>12350</v>
      </c>
      <c r="F43" s="45">
        <f>F42*0.2</f>
        <v>14960</v>
      </c>
      <c r="G43" s="45">
        <f>G42*0.2</f>
        <v>25849.200000000001</v>
      </c>
      <c r="H43" s="40"/>
    </row>
    <row r="44" spans="2:8" ht="16.5" x14ac:dyDescent="0.3">
      <c r="B44" s="40"/>
      <c r="C44" s="40"/>
      <c r="D44" s="40"/>
      <c r="E44" s="42"/>
      <c r="F44" s="42"/>
      <c r="G44" s="42"/>
      <c r="H44" s="40"/>
    </row>
    <row r="45" spans="2:8" ht="21.95" customHeight="1" x14ac:dyDescent="0.3">
      <c r="B45" s="40"/>
      <c r="C45" s="171" t="s">
        <v>27</v>
      </c>
      <c r="D45" s="171"/>
      <c r="E45" s="58">
        <f>E42-E43</f>
        <v>49400</v>
      </c>
      <c r="F45" s="58">
        <f>F42-F43</f>
        <v>59840</v>
      </c>
      <c r="G45" s="58">
        <f>G42-G43</f>
        <v>103396.8</v>
      </c>
      <c r="H45" s="40"/>
    </row>
    <row r="46" spans="2:8" ht="16.5" x14ac:dyDescent="0.3">
      <c r="B46" s="40"/>
      <c r="C46" s="40"/>
      <c r="D46" s="40"/>
      <c r="E46" s="42"/>
      <c r="F46" s="42"/>
      <c r="G46" s="42"/>
      <c r="H46" s="40"/>
    </row>
    <row r="47" spans="2:8" ht="32.1" customHeight="1" x14ac:dyDescent="0.3">
      <c r="B47" s="40"/>
      <c r="C47" s="168" t="s">
        <v>162</v>
      </c>
      <c r="D47" s="168"/>
      <c r="E47" s="46">
        <f>E45</f>
        <v>49400</v>
      </c>
      <c r="F47" s="46">
        <f>F45</f>
        <v>59840</v>
      </c>
      <c r="G47" s="46">
        <f>G45</f>
        <v>103396.8</v>
      </c>
      <c r="H47" s="40"/>
    </row>
    <row r="48" spans="2:8" ht="15.75" customHeight="1" thickBot="1" x14ac:dyDescent="0.3">
      <c r="B48" s="49"/>
      <c r="C48" s="49"/>
      <c r="D48" s="49"/>
      <c r="E48" s="49"/>
      <c r="F48" s="49"/>
      <c r="G48" s="49"/>
      <c r="H48" s="49"/>
    </row>
    <row r="49" ht="15.75" thickTop="1" x14ac:dyDescent="0.25"/>
  </sheetData>
  <mergeCells count="41">
    <mergeCell ref="C19:D19"/>
    <mergeCell ref="C40:D40"/>
    <mergeCell ref="C45:D45"/>
    <mergeCell ref="C47:D47"/>
    <mergeCell ref="C20:D20"/>
    <mergeCell ref="C21:D21"/>
    <mergeCell ref="C22:D22"/>
    <mergeCell ref="C23:D23"/>
    <mergeCell ref="C24:D24"/>
    <mergeCell ref="C25:D25"/>
    <mergeCell ref="C26:D26"/>
    <mergeCell ref="C27:D27"/>
    <mergeCell ref="C28:D28"/>
    <mergeCell ref="C29:D29"/>
    <mergeCell ref="C30:D30"/>
    <mergeCell ref="C43:D43"/>
    <mergeCell ref="E2:H2"/>
    <mergeCell ref="E3:H3"/>
    <mergeCell ref="E4:H4"/>
    <mergeCell ref="C7:G7"/>
    <mergeCell ref="C36:D36"/>
    <mergeCell ref="B2:D2"/>
    <mergeCell ref="B3:D3"/>
    <mergeCell ref="B4:D4"/>
    <mergeCell ref="C9:D9"/>
    <mergeCell ref="C11:D11"/>
    <mergeCell ref="C17:D17"/>
    <mergeCell ref="C12:D12"/>
    <mergeCell ref="C13:D13"/>
    <mergeCell ref="C14:D14"/>
    <mergeCell ref="C15:D15"/>
    <mergeCell ref="C16:D16"/>
    <mergeCell ref="C37:D37"/>
    <mergeCell ref="C38:D38"/>
    <mergeCell ref="C39:D39"/>
    <mergeCell ref="C42:D42"/>
    <mergeCell ref="C31:D31"/>
    <mergeCell ref="C32:D32"/>
    <mergeCell ref="C33:D33"/>
    <mergeCell ref="C34:D34"/>
    <mergeCell ref="C35:D35"/>
  </mergeCells>
  <pageMargins left="0.7" right="0.7" top="0.75" bottom="0.75" header="0.3" footer="0.3"/>
  <pageSetup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pageSetUpPr fitToPage="1"/>
  </sheetPr>
  <dimension ref="B1:L32"/>
  <sheetViews>
    <sheetView showGridLines="0" zoomScaleNormal="100" workbookViewId="0">
      <selection activeCell="E2" sqref="E2:H2"/>
    </sheetView>
  </sheetViews>
  <sheetFormatPr defaultColWidth="8.85546875" defaultRowHeight="15" x14ac:dyDescent="0.25"/>
  <cols>
    <col min="1" max="1" width="3.42578125" customWidth="1"/>
    <col min="2" max="2" width="22.7109375" customWidth="1"/>
    <col min="3" max="3" width="28.7109375" customWidth="1"/>
    <col min="4" max="6" width="15.7109375" style="47" customWidth="1"/>
    <col min="7" max="7" width="5.7109375" customWidth="1"/>
    <col min="8" max="8" width="22.7109375" customWidth="1"/>
    <col min="9" max="9" width="28.7109375" customWidth="1"/>
    <col min="10" max="12" width="15.7109375" customWidth="1"/>
  </cols>
  <sheetData>
    <row r="1" spans="2:12" ht="50.1" customHeight="1" x14ac:dyDescent="0.25">
      <c r="B1" s="26" t="s">
        <v>192</v>
      </c>
    </row>
    <row r="2" spans="2:12" ht="32.1" customHeight="1" x14ac:dyDescent="0.25">
      <c r="B2" s="164" t="s">
        <v>158</v>
      </c>
      <c r="C2" s="165"/>
      <c r="D2" s="166"/>
      <c r="E2" s="144" t="s">
        <v>150</v>
      </c>
      <c r="F2" s="145"/>
      <c r="G2" s="145"/>
      <c r="H2" s="146"/>
    </row>
    <row r="3" spans="2:12" ht="32.1" customHeight="1" x14ac:dyDescent="0.25">
      <c r="B3" s="164" t="s">
        <v>159</v>
      </c>
      <c r="C3" s="165"/>
      <c r="D3" s="166"/>
      <c r="E3" s="144" t="s">
        <v>151</v>
      </c>
      <c r="F3" s="145"/>
      <c r="G3" s="145"/>
      <c r="H3" s="146"/>
    </row>
    <row r="4" spans="2:12" ht="32.1" customHeight="1" x14ac:dyDescent="0.25">
      <c r="B4" s="164" t="s">
        <v>160</v>
      </c>
      <c r="C4" s="165"/>
      <c r="D4" s="166"/>
      <c r="E4" s="144" t="s">
        <v>138</v>
      </c>
      <c r="F4" s="145"/>
      <c r="G4" s="145"/>
      <c r="H4" s="146"/>
    </row>
    <row r="5" spans="2:12" ht="49.5" customHeight="1" x14ac:dyDescent="0.35">
      <c r="B5" s="50" t="s">
        <v>163</v>
      </c>
    </row>
    <row r="6" spans="2:12" s="1" customFormat="1" ht="32.1" customHeight="1" x14ac:dyDescent="0.3">
      <c r="B6" s="188" t="s">
        <v>164</v>
      </c>
      <c r="C6" s="189"/>
      <c r="D6" s="127" t="s">
        <v>82</v>
      </c>
      <c r="E6" s="127" t="s">
        <v>83</v>
      </c>
      <c r="F6" s="127" t="s">
        <v>84</v>
      </c>
      <c r="G6" s="9"/>
      <c r="H6" s="190" t="s">
        <v>165</v>
      </c>
      <c r="I6" s="191"/>
      <c r="J6" s="128" t="s">
        <v>82</v>
      </c>
      <c r="K6" s="128" t="s">
        <v>83</v>
      </c>
      <c r="L6" s="128" t="s">
        <v>84</v>
      </c>
    </row>
    <row r="7" spans="2:12" ht="21.95" customHeight="1" x14ac:dyDescent="0.3">
      <c r="B7" s="195" t="s">
        <v>50</v>
      </c>
      <c r="C7" s="196"/>
      <c r="D7" s="196"/>
      <c r="E7" s="196"/>
      <c r="F7" s="197"/>
      <c r="G7" s="52"/>
      <c r="H7" s="180" t="s">
        <v>51</v>
      </c>
      <c r="I7" s="181"/>
      <c r="J7" s="181"/>
      <c r="K7" s="181"/>
      <c r="L7" s="182"/>
    </row>
    <row r="8" spans="2:12" ht="21.95" customHeight="1" x14ac:dyDescent="0.3">
      <c r="B8" s="172" t="s">
        <v>52</v>
      </c>
      <c r="C8" s="173"/>
      <c r="D8" s="55">
        <v>11874</v>
      </c>
      <c r="E8" s="55">
        <v>15567</v>
      </c>
      <c r="F8" s="55">
        <v>18267</v>
      </c>
      <c r="G8" s="52"/>
      <c r="H8" s="172" t="s">
        <v>53</v>
      </c>
      <c r="I8" s="173"/>
      <c r="J8" s="61">
        <v>8060</v>
      </c>
      <c r="K8" s="61">
        <v>9512</v>
      </c>
      <c r="L8" s="61">
        <v>8000</v>
      </c>
    </row>
    <row r="9" spans="2:12" ht="21.95" customHeight="1" x14ac:dyDescent="0.3">
      <c r="B9" s="172" t="s">
        <v>54</v>
      </c>
      <c r="C9" s="173"/>
      <c r="D9" s="55">
        <v>13000</v>
      </c>
      <c r="E9" s="55">
        <v>14000</v>
      </c>
      <c r="F9" s="55">
        <v>15000</v>
      </c>
      <c r="G9" s="52"/>
      <c r="H9" s="172" t="s">
        <v>55</v>
      </c>
      <c r="I9" s="173"/>
      <c r="J9" s="61">
        <v>1200</v>
      </c>
      <c r="K9" s="61">
        <v>1200</v>
      </c>
      <c r="L9" s="61">
        <v>1200</v>
      </c>
    </row>
    <row r="10" spans="2:12" ht="21.95" customHeight="1" x14ac:dyDescent="0.3">
      <c r="B10" s="172" t="s">
        <v>56</v>
      </c>
      <c r="C10" s="173"/>
      <c r="D10" s="55">
        <v>25000</v>
      </c>
      <c r="E10" s="55">
        <v>22000</v>
      </c>
      <c r="F10" s="55">
        <v>18000</v>
      </c>
      <c r="G10" s="52"/>
      <c r="H10" s="172" t="s">
        <v>57</v>
      </c>
      <c r="I10" s="173"/>
      <c r="J10" s="61">
        <v>3145</v>
      </c>
      <c r="K10" s="61">
        <v>4000</v>
      </c>
      <c r="L10" s="61">
        <v>4000</v>
      </c>
    </row>
    <row r="11" spans="2:12" ht="21.95" customHeight="1" x14ac:dyDescent="0.3">
      <c r="B11" s="172" t="s">
        <v>58</v>
      </c>
      <c r="C11" s="173"/>
      <c r="D11" s="55">
        <v>6123</v>
      </c>
      <c r="E11" s="55">
        <v>5632</v>
      </c>
      <c r="F11" s="55">
        <v>2567</v>
      </c>
      <c r="G11" s="52"/>
      <c r="H11" s="172" t="s">
        <v>59</v>
      </c>
      <c r="I11" s="173"/>
      <c r="J11" s="61">
        <v>0</v>
      </c>
      <c r="K11" s="61">
        <v>0</v>
      </c>
      <c r="L11" s="61">
        <v>0</v>
      </c>
    </row>
    <row r="12" spans="2:12" ht="21.95" customHeight="1" x14ac:dyDescent="0.3">
      <c r="B12" s="172" t="s">
        <v>60</v>
      </c>
      <c r="C12" s="173"/>
      <c r="D12" s="55">
        <v>0</v>
      </c>
      <c r="E12" s="55">
        <v>0</v>
      </c>
      <c r="F12" s="55">
        <v>0</v>
      </c>
      <c r="G12" s="52"/>
      <c r="H12" s="172" t="s">
        <v>61</v>
      </c>
      <c r="I12" s="173"/>
      <c r="J12" s="61">
        <v>0</v>
      </c>
      <c r="K12" s="61">
        <v>0</v>
      </c>
      <c r="L12" s="61">
        <v>0</v>
      </c>
    </row>
    <row r="13" spans="2:12" ht="21.95" customHeight="1" x14ac:dyDescent="0.3">
      <c r="B13" s="174" t="s">
        <v>62</v>
      </c>
      <c r="C13" s="175"/>
      <c r="D13" s="56">
        <f>SUM(D8:D12)</f>
        <v>55997</v>
      </c>
      <c r="E13" s="56">
        <f>SUM(E8:E12)</f>
        <v>57199</v>
      </c>
      <c r="F13" s="56">
        <f>SUM(F8:F12)</f>
        <v>53834</v>
      </c>
      <c r="G13" s="52"/>
      <c r="H13" s="172" t="s">
        <v>63</v>
      </c>
      <c r="I13" s="173"/>
      <c r="J13" s="61">
        <v>0</v>
      </c>
      <c r="K13" s="61">
        <v>0</v>
      </c>
      <c r="L13" s="61">
        <v>0</v>
      </c>
    </row>
    <row r="14" spans="2:12" ht="21.95" customHeight="1" x14ac:dyDescent="0.3">
      <c r="B14" s="195" t="s">
        <v>64</v>
      </c>
      <c r="C14" s="196"/>
      <c r="D14" s="196"/>
      <c r="E14" s="196"/>
      <c r="F14" s="197"/>
      <c r="G14" s="52"/>
      <c r="H14" s="174" t="s">
        <v>65</v>
      </c>
      <c r="I14" s="175"/>
      <c r="J14" s="62">
        <f>SUM(J8:J13)</f>
        <v>12405</v>
      </c>
      <c r="K14" s="62">
        <f>SUM(K8:K13)</f>
        <v>14712</v>
      </c>
      <c r="L14" s="62">
        <f>SUM(L8:L13)</f>
        <v>13200</v>
      </c>
    </row>
    <row r="15" spans="2:12" ht="21.95" customHeight="1" x14ac:dyDescent="0.3">
      <c r="B15" s="172" t="s">
        <v>66</v>
      </c>
      <c r="C15" s="173"/>
      <c r="D15" s="55">
        <v>1208</v>
      </c>
      <c r="E15" s="55">
        <v>1156</v>
      </c>
      <c r="F15" s="55">
        <v>5231</v>
      </c>
      <c r="G15" s="52"/>
      <c r="H15" s="180" t="s">
        <v>67</v>
      </c>
      <c r="I15" s="181"/>
      <c r="J15" s="181"/>
      <c r="K15" s="181"/>
      <c r="L15" s="182"/>
    </row>
    <row r="16" spans="2:12" ht="21.95" customHeight="1" x14ac:dyDescent="0.3">
      <c r="B16" s="172" t="s">
        <v>68</v>
      </c>
      <c r="C16" s="173"/>
      <c r="D16" s="55">
        <v>15340</v>
      </c>
      <c r="E16" s="55">
        <v>15340</v>
      </c>
      <c r="F16" s="55">
        <v>15340</v>
      </c>
      <c r="G16" s="52"/>
      <c r="H16" s="172" t="s">
        <v>69</v>
      </c>
      <c r="I16" s="173"/>
      <c r="J16" s="61">
        <v>3450</v>
      </c>
      <c r="K16" s="61">
        <v>0</v>
      </c>
      <c r="L16" s="61">
        <v>0</v>
      </c>
    </row>
    <row r="17" spans="2:12" ht="21.95" customHeight="1" x14ac:dyDescent="0.3">
      <c r="B17" s="172" t="s">
        <v>70</v>
      </c>
      <c r="C17" s="173"/>
      <c r="D17" s="55">
        <v>-2200</v>
      </c>
      <c r="E17" s="55">
        <v>-2200</v>
      </c>
      <c r="F17" s="55">
        <v>-2200</v>
      </c>
      <c r="G17" s="52"/>
      <c r="H17" s="172" t="s">
        <v>71</v>
      </c>
      <c r="I17" s="173"/>
      <c r="J17" s="61">
        <v>8432</v>
      </c>
      <c r="K17" s="61">
        <v>7000</v>
      </c>
      <c r="L17" s="61">
        <v>7000</v>
      </c>
    </row>
    <row r="18" spans="2:12" ht="21.95" customHeight="1" x14ac:dyDescent="0.3">
      <c r="B18" s="172" t="s">
        <v>72</v>
      </c>
      <c r="C18" s="173"/>
      <c r="D18" s="55">
        <v>0</v>
      </c>
      <c r="E18" s="55">
        <v>0</v>
      </c>
      <c r="F18" s="55">
        <v>0</v>
      </c>
      <c r="G18" s="52"/>
      <c r="H18" s="172" t="s">
        <v>24</v>
      </c>
      <c r="I18" s="173"/>
      <c r="J18" s="61">
        <v>456</v>
      </c>
      <c r="K18" s="61">
        <v>234</v>
      </c>
      <c r="L18" s="61">
        <v>567</v>
      </c>
    </row>
    <row r="19" spans="2:12" ht="21.95" customHeight="1" x14ac:dyDescent="0.3">
      <c r="B19" s="174" t="s">
        <v>73</v>
      </c>
      <c r="C19" s="175"/>
      <c r="D19" s="56">
        <f>SUM(D15:D18)</f>
        <v>14348</v>
      </c>
      <c r="E19" s="56">
        <f>SUM(E15:E18)</f>
        <v>14296</v>
      </c>
      <c r="F19" s="56">
        <f>SUM(F15:F18)</f>
        <v>18371</v>
      </c>
      <c r="G19" s="52"/>
      <c r="H19" s="174" t="s">
        <v>74</v>
      </c>
      <c r="I19" s="175"/>
      <c r="J19" s="62">
        <f>SUM(J16:J18)</f>
        <v>12338</v>
      </c>
      <c r="K19" s="62">
        <f>SUM(K16:K18)</f>
        <v>7234</v>
      </c>
      <c r="L19" s="62">
        <f>SUM(L16:L18)</f>
        <v>7567</v>
      </c>
    </row>
    <row r="20" spans="2:12" ht="21.95" customHeight="1" x14ac:dyDescent="0.3">
      <c r="B20" s="195" t="s">
        <v>75</v>
      </c>
      <c r="C20" s="196"/>
      <c r="D20" s="196"/>
      <c r="E20" s="196"/>
      <c r="F20" s="197"/>
      <c r="G20" s="52"/>
      <c r="H20" s="180" t="s">
        <v>76</v>
      </c>
      <c r="I20" s="181"/>
      <c r="J20" s="181"/>
      <c r="K20" s="181"/>
      <c r="L20" s="182"/>
    </row>
    <row r="21" spans="2:12" ht="21.95" customHeight="1" x14ac:dyDescent="0.3">
      <c r="B21" s="172" t="s">
        <v>71</v>
      </c>
      <c r="C21" s="173"/>
      <c r="D21" s="55">
        <v>0</v>
      </c>
      <c r="E21" s="55">
        <v>0</v>
      </c>
      <c r="F21" s="55">
        <v>0</v>
      </c>
      <c r="G21" s="52"/>
      <c r="H21" s="172" t="s">
        <v>77</v>
      </c>
      <c r="I21" s="173"/>
      <c r="J21" s="61">
        <v>7178</v>
      </c>
      <c r="K21" s="61">
        <v>7178</v>
      </c>
      <c r="L21" s="61">
        <v>7178</v>
      </c>
    </row>
    <row r="22" spans="2:12" ht="21.95" customHeight="1" x14ac:dyDescent="0.3">
      <c r="B22" s="172" t="s">
        <v>24</v>
      </c>
      <c r="C22" s="173"/>
      <c r="D22" s="55">
        <v>0</v>
      </c>
      <c r="E22" s="55">
        <v>0</v>
      </c>
      <c r="F22" s="55">
        <v>0</v>
      </c>
      <c r="G22" s="52"/>
      <c r="H22" s="172" t="s">
        <v>78</v>
      </c>
      <c r="I22" s="173"/>
      <c r="J22" s="61">
        <v>4389</v>
      </c>
      <c r="K22" s="61">
        <v>0</v>
      </c>
      <c r="L22" s="61">
        <v>0</v>
      </c>
    </row>
    <row r="23" spans="2:12" ht="21.95" customHeight="1" x14ac:dyDescent="0.3">
      <c r="B23" s="174" t="s">
        <v>79</v>
      </c>
      <c r="C23" s="175"/>
      <c r="D23" s="56">
        <f>SUM(D21:D22)</f>
        <v>0</v>
      </c>
      <c r="E23" s="56">
        <f>SUM(E21:E22)</f>
        <v>0</v>
      </c>
      <c r="F23" s="56">
        <f>SUM(F21:F22)</f>
        <v>0</v>
      </c>
      <c r="G23" s="52"/>
      <c r="H23" s="172" t="s">
        <v>24</v>
      </c>
      <c r="I23" s="173"/>
      <c r="J23" s="61">
        <v>0</v>
      </c>
      <c r="K23" s="61">
        <v>0</v>
      </c>
      <c r="L23" s="61">
        <v>0</v>
      </c>
    </row>
    <row r="24" spans="2:12" ht="21.95" customHeight="1" x14ac:dyDescent="0.3">
      <c r="B24" s="183"/>
      <c r="C24" s="184"/>
      <c r="D24" s="184"/>
      <c r="E24" s="184"/>
      <c r="F24" s="185"/>
      <c r="G24" s="52"/>
      <c r="H24" s="174" t="s">
        <v>80</v>
      </c>
      <c r="I24" s="175"/>
      <c r="J24" s="62">
        <f>SUM(J21:J23)</f>
        <v>11567</v>
      </c>
      <c r="K24" s="62">
        <f>SUM(K21:K23)</f>
        <v>7178</v>
      </c>
      <c r="L24" s="62">
        <f>SUM(L21:L23)</f>
        <v>7178</v>
      </c>
    </row>
    <row r="25" spans="2:12" ht="32.1" customHeight="1" x14ac:dyDescent="0.3">
      <c r="B25" s="186" t="s">
        <v>166</v>
      </c>
      <c r="C25" s="187"/>
      <c r="D25" s="60">
        <f>D13+D19+D23</f>
        <v>70345</v>
      </c>
      <c r="E25" s="60">
        <f>E13+E19+E23</f>
        <v>71495</v>
      </c>
      <c r="F25" s="60">
        <f>F13+F19+F23</f>
        <v>72205</v>
      </c>
      <c r="G25" s="52"/>
      <c r="H25" s="176" t="s">
        <v>167</v>
      </c>
      <c r="I25" s="177"/>
      <c r="J25" s="63">
        <f>J14+J19+J24</f>
        <v>36310</v>
      </c>
      <c r="K25" s="63">
        <f t="shared" ref="K25:L25" si="0">K14+K19+K24</f>
        <v>29124</v>
      </c>
      <c r="L25" s="63">
        <f t="shared" si="0"/>
        <v>27945</v>
      </c>
    </row>
    <row r="26" spans="2:12" ht="17.25" x14ac:dyDescent="0.3">
      <c r="B26" s="51"/>
      <c r="C26" s="51"/>
      <c r="D26" s="53"/>
      <c r="E26" s="54" t="s">
        <v>81</v>
      </c>
      <c r="F26" s="54"/>
      <c r="G26" s="10"/>
      <c r="H26" s="10"/>
      <c r="I26" s="10"/>
      <c r="J26" s="10"/>
      <c r="K26" s="10"/>
      <c r="L26" s="10"/>
    </row>
    <row r="27" spans="2:12" s="1" customFormat="1" ht="32.1" customHeight="1" x14ac:dyDescent="0.3">
      <c r="B27" s="192" t="s">
        <v>168</v>
      </c>
      <c r="C27" s="193"/>
      <c r="D27" s="193"/>
      <c r="E27" s="193"/>
      <c r="F27" s="194"/>
      <c r="G27" s="9"/>
      <c r="H27" s="9"/>
      <c r="I27" s="9"/>
      <c r="J27" s="9"/>
      <c r="K27" s="9"/>
      <c r="L27" s="9"/>
    </row>
    <row r="28" spans="2:12" ht="21.95" customHeight="1" x14ac:dyDescent="0.3">
      <c r="B28" s="178" t="s">
        <v>140</v>
      </c>
      <c r="C28" s="179"/>
      <c r="D28" s="59">
        <f>IF(D25=0,"",(J14+J19)/D25)</f>
        <v>0.35173786338758972</v>
      </c>
      <c r="E28" s="59">
        <f>IF(E25=0,"",(K14+K19)/E25)</f>
        <v>0.30695852856843137</v>
      </c>
      <c r="F28" s="59">
        <f>IF(F25=0,"",(L14+L19)/F25)</f>
        <v>0.28761166124229626</v>
      </c>
      <c r="G28" s="10"/>
      <c r="H28" s="10"/>
      <c r="I28" s="10"/>
      <c r="J28" s="10"/>
      <c r="K28" s="10"/>
      <c r="L28" s="10"/>
    </row>
    <row r="29" spans="2:12" ht="21.95" customHeight="1" x14ac:dyDescent="0.3">
      <c r="B29" s="178" t="s">
        <v>141</v>
      </c>
      <c r="C29" s="179"/>
      <c r="D29" s="59">
        <f>IF(J14=0,"",D13/J14)</f>
        <v>4.5140669085046357</v>
      </c>
      <c r="E29" s="59">
        <f>IF(K14=0,"",E13/K14)</f>
        <v>3.8879146275149536</v>
      </c>
      <c r="F29" s="59">
        <f>IF(L14=0,"",F13/L14)</f>
        <v>4.0783333333333331</v>
      </c>
      <c r="G29" s="10"/>
      <c r="H29" s="10"/>
      <c r="I29" s="10"/>
      <c r="J29" s="10"/>
      <c r="K29" s="10"/>
      <c r="L29" s="10"/>
    </row>
    <row r="30" spans="2:12" ht="21.95" customHeight="1" x14ac:dyDescent="0.3">
      <c r="B30" s="178" t="s">
        <v>142</v>
      </c>
      <c r="C30" s="179"/>
      <c r="D30" s="56">
        <f>D13-J14</f>
        <v>43592</v>
      </c>
      <c r="E30" s="56">
        <f>E13-K14</f>
        <v>42487</v>
      </c>
      <c r="F30" s="56">
        <f>F13-L14</f>
        <v>40634</v>
      </c>
      <c r="G30" s="10"/>
      <c r="H30" s="10"/>
      <c r="I30" s="10"/>
      <c r="J30" s="10"/>
      <c r="K30" s="10"/>
      <c r="L30" s="10"/>
    </row>
    <row r="31" spans="2:12" ht="21.95" customHeight="1" x14ac:dyDescent="0.3">
      <c r="B31" s="178" t="s">
        <v>143</v>
      </c>
      <c r="C31" s="179"/>
      <c r="D31" s="59">
        <f>IF(J24=0,"",D25/J24)</f>
        <v>6.0815250280971727</v>
      </c>
      <c r="E31" s="59">
        <f>IF(K24=0,"",E25/K24)</f>
        <v>9.9602953468932842</v>
      </c>
      <c r="F31" s="59">
        <f>IF(L24=0,"",F25/L24)</f>
        <v>10.059208693229312</v>
      </c>
      <c r="G31" s="10"/>
      <c r="H31" s="10"/>
      <c r="I31" s="10"/>
      <c r="J31" s="10"/>
      <c r="K31" s="10"/>
      <c r="L31" s="10"/>
    </row>
    <row r="32" spans="2:12" ht="21.95" customHeight="1" x14ac:dyDescent="0.3">
      <c r="B32" s="178" t="s">
        <v>144</v>
      </c>
      <c r="C32" s="179"/>
      <c r="D32" s="59">
        <f>IF(J24=0,"",(J14+J19)/J24)</f>
        <v>2.1391026195210512</v>
      </c>
      <c r="E32" s="59">
        <f>IF(K24=0,"",(K14+K19)/K24)</f>
        <v>3.0573976037893562</v>
      </c>
      <c r="F32" s="59">
        <f>IF(L24=0,"",(L14+L19)/L24)</f>
        <v>2.8931457230426303</v>
      </c>
      <c r="G32" s="10"/>
      <c r="H32" s="10"/>
      <c r="I32" s="10"/>
      <c r="J32" s="10"/>
      <c r="K32" s="10"/>
      <c r="L32" s="10"/>
    </row>
  </sheetData>
  <mergeCells count="52">
    <mergeCell ref="B6:C6"/>
    <mergeCell ref="H6:I6"/>
    <mergeCell ref="B27:F27"/>
    <mergeCell ref="B19:C19"/>
    <mergeCell ref="B7:F7"/>
    <mergeCell ref="B14:F14"/>
    <mergeCell ref="B20:F20"/>
    <mergeCell ref="B21:C21"/>
    <mergeCell ref="B13:C13"/>
    <mergeCell ref="B15:C15"/>
    <mergeCell ref="B16:C16"/>
    <mergeCell ref="B17:C17"/>
    <mergeCell ref="B18:C18"/>
    <mergeCell ref="B8:C8"/>
    <mergeCell ref="B9:C9"/>
    <mergeCell ref="B10:C10"/>
    <mergeCell ref="B11:C11"/>
    <mergeCell ref="B12:C12"/>
    <mergeCell ref="B28:C28"/>
    <mergeCell ref="B29:C29"/>
    <mergeCell ref="B30:C30"/>
    <mergeCell ref="B24:F24"/>
    <mergeCell ref="B22:C22"/>
    <mergeCell ref="B23:C23"/>
    <mergeCell ref="B25:C25"/>
    <mergeCell ref="B31:C31"/>
    <mergeCell ref="B32:C32"/>
    <mergeCell ref="H7:L7"/>
    <mergeCell ref="H8:I8"/>
    <mergeCell ref="H9:I9"/>
    <mergeCell ref="H10:I10"/>
    <mergeCell ref="H11:I11"/>
    <mergeCell ref="H12:I12"/>
    <mergeCell ref="H13:I13"/>
    <mergeCell ref="H14:I14"/>
    <mergeCell ref="H15:L15"/>
    <mergeCell ref="H16:I16"/>
    <mergeCell ref="H17:I17"/>
    <mergeCell ref="H18:I18"/>
    <mergeCell ref="H19:I19"/>
    <mergeCell ref="H20:L20"/>
    <mergeCell ref="H21:I21"/>
    <mergeCell ref="H22:I22"/>
    <mergeCell ref="H23:I23"/>
    <mergeCell ref="H24:I24"/>
    <mergeCell ref="H25:I25"/>
    <mergeCell ref="E4:H4"/>
    <mergeCell ref="B4:D4"/>
    <mergeCell ref="E3:H3"/>
    <mergeCell ref="B3:D3"/>
    <mergeCell ref="E2:H2"/>
    <mergeCell ref="B2:D2"/>
  </mergeCells>
  <pageMargins left="0.7" right="0.7" top="0.75" bottom="0.75" header="0.3" footer="0.3"/>
  <pageSetup scale="59"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pageSetUpPr fitToPage="1"/>
  </sheetPr>
  <dimension ref="B1:H48"/>
  <sheetViews>
    <sheetView showGridLines="0" zoomScaleNormal="100" workbookViewId="0">
      <selection activeCell="E2" sqref="E2:H2"/>
    </sheetView>
  </sheetViews>
  <sheetFormatPr defaultColWidth="8.85546875" defaultRowHeight="15" x14ac:dyDescent="0.25"/>
  <cols>
    <col min="1" max="1" width="3.42578125" customWidth="1"/>
    <col min="2" max="2" width="4.7109375" customWidth="1"/>
    <col min="4" max="4" width="44.42578125" customWidth="1"/>
    <col min="5" max="7" width="15.7109375" customWidth="1"/>
    <col min="8" max="8" width="4.7109375" customWidth="1"/>
  </cols>
  <sheetData>
    <row r="1" spans="2:8" ht="50.1" customHeight="1" x14ac:dyDescent="0.25">
      <c r="B1" s="26" t="s">
        <v>194</v>
      </c>
      <c r="C1" s="26"/>
    </row>
    <row r="2" spans="2:8" ht="32.1" customHeight="1" x14ac:dyDescent="0.25">
      <c r="B2" s="164" t="s">
        <v>158</v>
      </c>
      <c r="C2" s="165"/>
      <c r="D2" s="166"/>
      <c r="E2" s="144" t="s">
        <v>150</v>
      </c>
      <c r="F2" s="145"/>
      <c r="G2" s="145"/>
      <c r="H2" s="146"/>
    </row>
    <row r="3" spans="2:8" ht="32.1" customHeight="1" x14ac:dyDescent="0.25">
      <c r="B3" s="164" t="s">
        <v>159</v>
      </c>
      <c r="C3" s="165"/>
      <c r="D3" s="166"/>
      <c r="E3" s="144" t="s">
        <v>151</v>
      </c>
      <c r="F3" s="145"/>
      <c r="G3" s="145"/>
      <c r="H3" s="146"/>
    </row>
    <row r="4" spans="2:8" ht="32.1" customHeight="1" x14ac:dyDescent="0.25">
      <c r="B4" s="164" t="s">
        <v>160</v>
      </c>
      <c r="C4" s="165"/>
      <c r="D4" s="166"/>
      <c r="E4" s="144" t="s">
        <v>138</v>
      </c>
      <c r="F4" s="145"/>
      <c r="G4" s="145"/>
      <c r="H4" s="146"/>
    </row>
    <row r="5" spans="2:8" ht="15" customHeight="1" thickBot="1" x14ac:dyDescent="0.3">
      <c r="B5" s="38"/>
      <c r="C5" s="38"/>
      <c r="D5" s="38"/>
      <c r="E5" s="39"/>
      <c r="F5" s="39"/>
      <c r="G5" s="39"/>
    </row>
    <row r="6" spans="2:8" ht="15.75" customHeight="1" thickTop="1" x14ac:dyDescent="0.25">
      <c r="B6" s="66"/>
      <c r="C6" s="66"/>
      <c r="D6" s="66"/>
      <c r="E6" s="66"/>
      <c r="F6" s="66"/>
      <c r="G6" s="66"/>
      <c r="H6" s="66"/>
    </row>
    <row r="7" spans="2:8" ht="26.25" x14ac:dyDescent="0.3">
      <c r="B7" s="40"/>
      <c r="C7" s="198" t="s">
        <v>169</v>
      </c>
      <c r="D7" s="198"/>
      <c r="E7" s="198"/>
      <c r="F7" s="198"/>
      <c r="G7" s="198"/>
      <c r="H7" s="40"/>
    </row>
    <row r="8" spans="2:8" ht="15" customHeight="1" x14ac:dyDescent="0.25">
      <c r="B8" s="65"/>
      <c r="C8" s="65"/>
      <c r="D8" s="65"/>
      <c r="E8" s="65"/>
      <c r="F8" s="65"/>
      <c r="G8" s="65"/>
      <c r="H8" s="65"/>
    </row>
    <row r="9" spans="2:8" ht="21.95" customHeight="1" x14ac:dyDescent="0.25">
      <c r="B9" s="65"/>
      <c r="C9" s="200" t="s">
        <v>28</v>
      </c>
      <c r="D9" s="201"/>
      <c r="E9" s="71" t="s">
        <v>145</v>
      </c>
      <c r="F9" s="71" t="s">
        <v>145</v>
      </c>
      <c r="G9" s="71" t="s">
        <v>145</v>
      </c>
      <c r="H9" s="65"/>
    </row>
    <row r="10" spans="2:8" ht="21.95" customHeight="1" x14ac:dyDescent="0.25">
      <c r="B10" s="65"/>
      <c r="C10" s="200" t="s">
        <v>29</v>
      </c>
      <c r="D10" s="201"/>
      <c r="E10" s="70">
        <v>15700</v>
      </c>
      <c r="F10" s="76">
        <f>E11</f>
        <v>35200</v>
      </c>
      <c r="G10" s="76">
        <f>F11</f>
        <v>64150</v>
      </c>
      <c r="H10" s="65"/>
    </row>
    <row r="11" spans="2:8" ht="21.95" customHeight="1" x14ac:dyDescent="0.25">
      <c r="B11" s="65"/>
      <c r="C11" s="200" t="s">
        <v>30</v>
      </c>
      <c r="D11" s="201"/>
      <c r="E11" s="76">
        <f>E10+E46</f>
        <v>35200</v>
      </c>
      <c r="F11" s="77">
        <f>F10+F46</f>
        <v>64150</v>
      </c>
      <c r="G11" s="77">
        <f>G10+G46</f>
        <v>103495</v>
      </c>
      <c r="H11" s="65"/>
    </row>
    <row r="12" spans="2:8" ht="15" customHeight="1" x14ac:dyDescent="0.3">
      <c r="B12" s="65"/>
      <c r="C12" s="40"/>
      <c r="D12" s="40"/>
      <c r="E12" s="40"/>
      <c r="F12" s="40"/>
      <c r="G12" s="40"/>
      <c r="H12" s="65"/>
    </row>
    <row r="13" spans="2:8" ht="32.1" customHeight="1" x14ac:dyDescent="0.25">
      <c r="B13" s="65"/>
      <c r="C13" s="199" t="s">
        <v>170</v>
      </c>
      <c r="D13" s="199"/>
      <c r="E13" s="123" t="s">
        <v>82</v>
      </c>
      <c r="F13" s="123" t="s">
        <v>83</v>
      </c>
      <c r="G13" s="123" t="s">
        <v>84</v>
      </c>
      <c r="H13" s="65"/>
    </row>
    <row r="14" spans="2:8" ht="21.95" customHeight="1" x14ac:dyDescent="0.25">
      <c r="B14" s="65"/>
      <c r="C14" s="202" t="s">
        <v>31</v>
      </c>
      <c r="D14" s="203"/>
      <c r="E14" s="203"/>
      <c r="F14" s="203"/>
      <c r="G14" s="204"/>
      <c r="H14" s="65"/>
    </row>
    <row r="15" spans="2:8" ht="21.95" customHeight="1" x14ac:dyDescent="0.25">
      <c r="B15" s="65"/>
      <c r="C15" s="200" t="s">
        <v>32</v>
      </c>
      <c r="D15" s="201"/>
      <c r="E15" s="73">
        <v>693200</v>
      </c>
      <c r="F15" s="73">
        <v>762520</v>
      </c>
      <c r="G15" s="73">
        <v>838772</v>
      </c>
      <c r="H15" s="65"/>
    </row>
    <row r="16" spans="2:8" ht="21.95" customHeight="1" x14ac:dyDescent="0.25">
      <c r="B16" s="65"/>
      <c r="C16" s="200" t="s">
        <v>33</v>
      </c>
      <c r="D16" s="201"/>
      <c r="E16" s="73">
        <v>0</v>
      </c>
      <c r="F16" s="73">
        <v>0</v>
      </c>
      <c r="G16" s="73">
        <v>0</v>
      </c>
      <c r="H16" s="65"/>
    </row>
    <row r="17" spans="2:8" ht="21.95" customHeight="1" x14ac:dyDescent="0.25">
      <c r="B17" s="65"/>
      <c r="C17" s="202" t="s">
        <v>34</v>
      </c>
      <c r="D17" s="203"/>
      <c r="E17" s="203"/>
      <c r="F17" s="203"/>
      <c r="G17" s="204"/>
      <c r="H17" s="65"/>
    </row>
    <row r="18" spans="2:8" ht="21.95" customHeight="1" x14ac:dyDescent="0.25">
      <c r="B18" s="65"/>
      <c r="C18" s="178" t="s">
        <v>146</v>
      </c>
      <c r="D18" s="179"/>
      <c r="E18" s="72">
        <v>-264000</v>
      </c>
      <c r="F18" s="73">
        <v>-290400</v>
      </c>
      <c r="G18" s="73">
        <v>-319440</v>
      </c>
      <c r="H18" s="65"/>
    </row>
    <row r="19" spans="2:8" ht="21.95" customHeight="1" x14ac:dyDescent="0.25">
      <c r="B19" s="65"/>
      <c r="C19" s="178" t="s">
        <v>35</v>
      </c>
      <c r="D19" s="179"/>
      <c r="E19" s="72">
        <v>-112000</v>
      </c>
      <c r="F19" s="73">
        <v>-123200</v>
      </c>
      <c r="G19" s="73">
        <v>-135520</v>
      </c>
      <c r="H19" s="65"/>
    </row>
    <row r="20" spans="2:8" ht="21.95" customHeight="1" x14ac:dyDescent="0.25">
      <c r="B20" s="65"/>
      <c r="C20" s="178" t="s">
        <v>36</v>
      </c>
      <c r="D20" s="179"/>
      <c r="E20" s="72">
        <v>-123000</v>
      </c>
      <c r="F20" s="73">
        <v>-135300</v>
      </c>
      <c r="G20" s="73">
        <v>-148830</v>
      </c>
      <c r="H20" s="65"/>
    </row>
    <row r="21" spans="2:8" ht="21.95" customHeight="1" x14ac:dyDescent="0.25">
      <c r="B21" s="65"/>
      <c r="C21" s="178" t="s">
        <v>37</v>
      </c>
      <c r="D21" s="179"/>
      <c r="E21" s="72">
        <v>-13500</v>
      </c>
      <c r="F21" s="73">
        <v>-14850</v>
      </c>
      <c r="G21" s="73">
        <v>-16335</v>
      </c>
      <c r="H21" s="65"/>
    </row>
    <row r="22" spans="2:8" ht="21.95" customHeight="1" x14ac:dyDescent="0.25">
      <c r="B22" s="65"/>
      <c r="C22" s="178" t="s">
        <v>38</v>
      </c>
      <c r="D22" s="179"/>
      <c r="E22" s="72">
        <v>-32800</v>
      </c>
      <c r="F22" s="73">
        <v>-36080</v>
      </c>
      <c r="G22" s="73">
        <v>-39688</v>
      </c>
      <c r="H22" s="65"/>
    </row>
    <row r="23" spans="2:8" ht="21.95" customHeight="1" x14ac:dyDescent="0.25">
      <c r="B23" s="65"/>
      <c r="C23" s="205" t="s">
        <v>172</v>
      </c>
      <c r="D23" s="205"/>
      <c r="E23" s="74">
        <f>SUM(E15:E22)</f>
        <v>147900</v>
      </c>
      <c r="F23" s="74">
        <f t="shared" ref="F23:G23" si="0">SUM(F15:F22)</f>
        <v>162690</v>
      </c>
      <c r="G23" s="74">
        <f t="shared" si="0"/>
        <v>178959</v>
      </c>
      <c r="H23" s="65"/>
    </row>
    <row r="24" spans="2:8" ht="15" customHeight="1" x14ac:dyDescent="0.3">
      <c r="B24" s="65"/>
      <c r="C24" s="67"/>
      <c r="D24" s="67"/>
      <c r="E24" s="68"/>
      <c r="F24" s="40"/>
      <c r="G24" s="40"/>
      <c r="H24" s="65"/>
    </row>
    <row r="25" spans="2:8" ht="32.1" customHeight="1" x14ac:dyDescent="0.25">
      <c r="B25" s="65"/>
      <c r="C25" s="199" t="s">
        <v>171</v>
      </c>
      <c r="D25" s="199"/>
      <c r="E25" s="123" t="s">
        <v>82</v>
      </c>
      <c r="F25" s="123" t="s">
        <v>83</v>
      </c>
      <c r="G25" s="123" t="s">
        <v>84</v>
      </c>
      <c r="H25" s="65"/>
    </row>
    <row r="26" spans="2:8" ht="21.95" customHeight="1" x14ac:dyDescent="0.25">
      <c r="B26" s="65"/>
      <c r="C26" s="202" t="s">
        <v>31</v>
      </c>
      <c r="D26" s="203"/>
      <c r="E26" s="203"/>
      <c r="F26" s="203"/>
      <c r="G26" s="204"/>
      <c r="H26" s="65"/>
    </row>
    <row r="27" spans="2:8" ht="21.95" customHeight="1" x14ac:dyDescent="0.25">
      <c r="B27" s="65"/>
      <c r="C27" s="206" t="s">
        <v>39</v>
      </c>
      <c r="D27" s="207"/>
      <c r="E27" s="72">
        <v>33600</v>
      </c>
      <c r="F27" s="73">
        <v>36960</v>
      </c>
      <c r="G27" s="73">
        <v>40656</v>
      </c>
      <c r="H27" s="65"/>
    </row>
    <row r="28" spans="2:8" ht="21.95" customHeight="1" x14ac:dyDescent="0.25">
      <c r="B28" s="65"/>
      <c r="C28" s="206" t="s">
        <v>40</v>
      </c>
      <c r="D28" s="207"/>
      <c r="E28" s="72">
        <v>0</v>
      </c>
      <c r="F28" s="73">
        <v>0</v>
      </c>
      <c r="G28" s="73">
        <v>0</v>
      </c>
      <c r="H28" s="65"/>
    </row>
    <row r="29" spans="2:8" ht="21.95" customHeight="1" x14ac:dyDescent="0.25">
      <c r="B29" s="65"/>
      <c r="C29" s="206" t="s">
        <v>41</v>
      </c>
      <c r="D29" s="207"/>
      <c r="E29" s="72">
        <v>0</v>
      </c>
      <c r="F29" s="73">
        <v>0</v>
      </c>
      <c r="G29" s="73">
        <v>0</v>
      </c>
      <c r="H29" s="65"/>
    </row>
    <row r="30" spans="2:8" ht="21.95" customHeight="1" x14ac:dyDescent="0.25">
      <c r="B30" s="65"/>
      <c r="C30" s="202" t="s">
        <v>34</v>
      </c>
      <c r="D30" s="203"/>
      <c r="E30" s="203"/>
      <c r="F30" s="203"/>
      <c r="G30" s="204"/>
      <c r="H30" s="65"/>
    </row>
    <row r="31" spans="2:8" ht="21.95" customHeight="1" x14ac:dyDescent="0.25">
      <c r="B31" s="65"/>
      <c r="C31" s="206" t="s">
        <v>42</v>
      </c>
      <c r="D31" s="207"/>
      <c r="E31" s="72">
        <v>-75000</v>
      </c>
      <c r="F31" s="72">
        <v>-75000</v>
      </c>
      <c r="G31" s="72">
        <v>-75000</v>
      </c>
      <c r="H31" s="65"/>
    </row>
    <row r="32" spans="2:8" ht="21.95" customHeight="1" x14ac:dyDescent="0.25">
      <c r="B32" s="65"/>
      <c r="C32" s="206" t="s">
        <v>43</v>
      </c>
      <c r="D32" s="207"/>
      <c r="E32" s="72">
        <v>0</v>
      </c>
      <c r="F32" s="73">
        <v>0</v>
      </c>
      <c r="G32" s="73">
        <v>0</v>
      </c>
      <c r="H32" s="65"/>
    </row>
    <row r="33" spans="2:8" ht="21.95" customHeight="1" x14ac:dyDescent="0.25">
      <c r="B33" s="65"/>
      <c r="C33" s="206" t="s">
        <v>44</v>
      </c>
      <c r="D33" s="207"/>
      <c r="E33" s="72">
        <v>0</v>
      </c>
      <c r="F33" s="73">
        <v>0</v>
      </c>
      <c r="G33" s="73">
        <v>0</v>
      </c>
      <c r="H33" s="65"/>
    </row>
    <row r="34" spans="2:8" ht="21.95" customHeight="1" x14ac:dyDescent="0.25">
      <c r="B34" s="65"/>
      <c r="C34" s="205" t="s">
        <v>173</v>
      </c>
      <c r="D34" s="205"/>
      <c r="E34" s="79">
        <f>SUM(E26:E33)</f>
        <v>-41400</v>
      </c>
      <c r="F34" s="79">
        <f t="shared" ref="F34:G34" si="1">SUM(F26:F33)</f>
        <v>-38040</v>
      </c>
      <c r="G34" s="79">
        <f t="shared" si="1"/>
        <v>-34344</v>
      </c>
      <c r="H34" s="65"/>
    </row>
    <row r="35" spans="2:8" ht="15" customHeight="1" x14ac:dyDescent="0.3">
      <c r="B35" s="65"/>
      <c r="C35" s="67"/>
      <c r="D35" s="67"/>
      <c r="E35" s="68"/>
      <c r="F35" s="40"/>
      <c r="G35" s="40"/>
      <c r="H35" s="65"/>
    </row>
    <row r="36" spans="2:8" ht="32.1" customHeight="1" x14ac:dyDescent="0.25">
      <c r="B36" s="65"/>
      <c r="C36" s="199" t="s">
        <v>174</v>
      </c>
      <c r="D36" s="199"/>
      <c r="E36" s="123" t="s">
        <v>82</v>
      </c>
      <c r="F36" s="123" t="s">
        <v>83</v>
      </c>
      <c r="G36" s="123" t="s">
        <v>84</v>
      </c>
      <c r="H36" s="65"/>
    </row>
    <row r="37" spans="2:8" ht="21.95" customHeight="1" x14ac:dyDescent="0.25">
      <c r="B37" s="65"/>
      <c r="C37" s="202" t="s">
        <v>31</v>
      </c>
      <c r="D37" s="203"/>
      <c r="E37" s="203"/>
      <c r="F37" s="203"/>
      <c r="G37" s="204"/>
      <c r="H37" s="65"/>
    </row>
    <row r="38" spans="2:8" ht="21.95" customHeight="1" x14ac:dyDescent="0.25">
      <c r="B38" s="65"/>
      <c r="C38" s="178" t="s">
        <v>45</v>
      </c>
      <c r="D38" s="179"/>
      <c r="E38" s="72">
        <v>0</v>
      </c>
      <c r="F38" s="73">
        <v>0</v>
      </c>
      <c r="G38" s="73">
        <v>0</v>
      </c>
      <c r="H38" s="65"/>
    </row>
    <row r="39" spans="2:8" ht="21.95" customHeight="1" x14ac:dyDescent="0.25">
      <c r="B39" s="65"/>
      <c r="C39" s="178" t="s">
        <v>46</v>
      </c>
      <c r="D39" s="179"/>
      <c r="E39" s="72">
        <v>0</v>
      </c>
      <c r="F39" s="73">
        <v>0</v>
      </c>
      <c r="G39" s="73">
        <v>0</v>
      </c>
      <c r="H39" s="65"/>
    </row>
    <row r="40" spans="2:8" ht="21.95" customHeight="1" x14ac:dyDescent="0.25">
      <c r="B40" s="65"/>
      <c r="C40" s="202" t="s">
        <v>34</v>
      </c>
      <c r="D40" s="203"/>
      <c r="E40" s="203"/>
      <c r="F40" s="203"/>
      <c r="G40" s="204"/>
      <c r="H40" s="65"/>
    </row>
    <row r="41" spans="2:8" ht="21.95" customHeight="1" x14ac:dyDescent="0.25">
      <c r="B41" s="65"/>
      <c r="C41" s="178" t="s">
        <v>47</v>
      </c>
      <c r="D41" s="179"/>
      <c r="E41" s="72">
        <v>0</v>
      </c>
      <c r="F41" s="73">
        <v>0</v>
      </c>
      <c r="G41" s="73">
        <v>0</v>
      </c>
      <c r="H41" s="65"/>
    </row>
    <row r="42" spans="2:8" ht="21.95" customHeight="1" x14ac:dyDescent="0.25">
      <c r="B42" s="65"/>
      <c r="C42" s="178" t="s">
        <v>48</v>
      </c>
      <c r="D42" s="179"/>
      <c r="E42" s="72">
        <v>-34000</v>
      </c>
      <c r="F42" s="73">
        <v>-37400</v>
      </c>
      <c r="G42" s="73">
        <v>-41140</v>
      </c>
      <c r="H42" s="65"/>
    </row>
    <row r="43" spans="2:8" ht="21.95" customHeight="1" x14ac:dyDescent="0.25">
      <c r="B43" s="65"/>
      <c r="C43" s="178" t="s">
        <v>49</v>
      </c>
      <c r="D43" s="179"/>
      <c r="E43" s="72">
        <v>-53000</v>
      </c>
      <c r="F43" s="73">
        <v>-58300</v>
      </c>
      <c r="G43" s="73">
        <v>-64130</v>
      </c>
      <c r="H43" s="65"/>
    </row>
    <row r="44" spans="2:8" ht="21.95" customHeight="1" x14ac:dyDescent="0.25">
      <c r="B44" s="65"/>
      <c r="C44" s="205" t="s">
        <v>175</v>
      </c>
      <c r="D44" s="205"/>
      <c r="E44" s="79">
        <f>SUM(E37:E43)</f>
        <v>-87000</v>
      </c>
      <c r="F44" s="79">
        <f t="shared" ref="F44:G44" si="2">SUM(F37:F43)</f>
        <v>-95700</v>
      </c>
      <c r="G44" s="79">
        <f t="shared" si="2"/>
        <v>-105270</v>
      </c>
      <c r="H44" s="65"/>
    </row>
    <row r="45" spans="2:8" ht="15" customHeight="1" x14ac:dyDescent="0.3">
      <c r="B45" s="65"/>
      <c r="C45" s="67"/>
      <c r="D45" s="67"/>
      <c r="E45" s="69"/>
      <c r="F45" s="40"/>
      <c r="G45" s="40"/>
      <c r="H45" s="65"/>
    </row>
    <row r="46" spans="2:8" ht="32.1" customHeight="1" x14ac:dyDescent="0.25">
      <c r="B46" s="65"/>
      <c r="C46" s="199" t="s">
        <v>176</v>
      </c>
      <c r="D46" s="199"/>
      <c r="E46" s="75">
        <f>E23+E34+E44</f>
        <v>19500</v>
      </c>
      <c r="F46" s="75">
        <f>F23+F34+F44</f>
        <v>28950</v>
      </c>
      <c r="G46" s="75">
        <f>G23+G34+G44</f>
        <v>39345</v>
      </c>
      <c r="H46" s="65"/>
    </row>
    <row r="47" spans="2:8" ht="15.75" thickBot="1" x14ac:dyDescent="0.3">
      <c r="B47" s="78"/>
      <c r="C47" s="78"/>
      <c r="D47" s="78"/>
      <c r="E47" s="78"/>
      <c r="F47" s="78"/>
      <c r="G47" s="78"/>
      <c r="H47" s="78"/>
    </row>
    <row r="48" spans="2:8" ht="15.75" thickTop="1" x14ac:dyDescent="0.25"/>
  </sheetData>
  <mergeCells count="41">
    <mergeCell ref="C46:D46"/>
    <mergeCell ref="C25:D25"/>
    <mergeCell ref="C34:D34"/>
    <mergeCell ref="C36:D36"/>
    <mergeCell ref="C26:G26"/>
    <mergeCell ref="C30:G30"/>
    <mergeCell ref="C27:D27"/>
    <mergeCell ref="C28:D28"/>
    <mergeCell ref="C29:D29"/>
    <mergeCell ref="C31:D31"/>
    <mergeCell ref="C32:D32"/>
    <mergeCell ref="C41:D41"/>
    <mergeCell ref="C42:D42"/>
    <mergeCell ref="C43:D43"/>
    <mergeCell ref="C33:D33"/>
    <mergeCell ref="C44:D44"/>
    <mergeCell ref="C18:D18"/>
    <mergeCell ref="C19:D19"/>
    <mergeCell ref="C20:D20"/>
    <mergeCell ref="C21:D21"/>
    <mergeCell ref="C22:D22"/>
    <mergeCell ref="C37:G37"/>
    <mergeCell ref="C40:G40"/>
    <mergeCell ref="C38:D38"/>
    <mergeCell ref="C39:D39"/>
    <mergeCell ref="C23:D23"/>
    <mergeCell ref="B2:D2"/>
    <mergeCell ref="E2:H2"/>
    <mergeCell ref="B3:D3"/>
    <mergeCell ref="E3:H3"/>
    <mergeCell ref="B4:D4"/>
    <mergeCell ref="E4:H4"/>
    <mergeCell ref="C7:G7"/>
    <mergeCell ref="C13:D13"/>
    <mergeCell ref="C15:D15"/>
    <mergeCell ref="C16:D16"/>
    <mergeCell ref="C17:G17"/>
    <mergeCell ref="C9:D9"/>
    <mergeCell ref="C10:D10"/>
    <mergeCell ref="C11:D11"/>
    <mergeCell ref="C14:G14"/>
  </mergeCells>
  <conditionalFormatting sqref="E18:E24">
    <cfRule type="cellIs" dxfId="2" priority="4" operator="lessThan">
      <formula>0</formula>
    </cfRule>
  </conditionalFormatting>
  <conditionalFormatting sqref="E27:E29 F31:G31 E31:E35 F34:G34">
    <cfRule type="cellIs" dxfId="1" priority="3" operator="lessThan">
      <formula>0</formula>
    </cfRule>
  </conditionalFormatting>
  <conditionalFormatting sqref="F5:G6 F8:G13 E15:G16 F18:G25 F27:G29 F32:G36 E38:G39 E41:G46">
    <cfRule type="cellIs" dxfId="0" priority="1" operator="lessThan">
      <formula>0</formula>
    </cfRule>
  </conditionalFormatting>
  <pageMargins left="0.7" right="0.7" top="0.75" bottom="0.75" header="0.3" footer="0.3"/>
  <pageSetup scale="66"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pageSetUpPr fitToPage="1"/>
  </sheetPr>
  <dimension ref="A1:I35"/>
  <sheetViews>
    <sheetView showGridLines="0" zoomScaleNormal="100" workbookViewId="0">
      <selection activeCell="C2" sqref="C2:E2"/>
    </sheetView>
  </sheetViews>
  <sheetFormatPr defaultColWidth="8.85546875" defaultRowHeight="15" x14ac:dyDescent="0.25"/>
  <cols>
    <col min="1" max="1" width="3.42578125" customWidth="1"/>
    <col min="2" max="2" width="45.7109375" customWidth="1"/>
    <col min="3" max="8" width="17.7109375" customWidth="1"/>
    <col min="9" max="9" width="11.7109375" bestFit="1" customWidth="1"/>
  </cols>
  <sheetData>
    <row r="1" spans="1:9" ht="50.1" customHeight="1" x14ac:dyDescent="0.25">
      <c r="B1" s="26" t="s">
        <v>190</v>
      </c>
    </row>
    <row r="2" spans="1:9" ht="32.1" customHeight="1" x14ac:dyDescent="0.25">
      <c r="B2" s="112" t="s">
        <v>158</v>
      </c>
      <c r="C2" s="213" t="s">
        <v>150</v>
      </c>
      <c r="D2" s="214"/>
      <c r="E2" s="215"/>
    </row>
    <row r="3" spans="1:9" ht="32.1" customHeight="1" x14ac:dyDescent="0.25">
      <c r="B3" s="112" t="s">
        <v>159</v>
      </c>
      <c r="C3" s="213" t="s">
        <v>151</v>
      </c>
      <c r="D3" s="214"/>
      <c r="E3" s="215"/>
    </row>
    <row r="4" spans="1:9" ht="32.1" customHeight="1" x14ac:dyDescent="0.25">
      <c r="B4" s="112" t="s">
        <v>160</v>
      </c>
      <c r="C4" s="210" t="s">
        <v>138</v>
      </c>
      <c r="D4" s="211"/>
      <c r="E4" s="212"/>
    </row>
    <row r="5" spans="1:9" ht="29.1" customHeight="1" x14ac:dyDescent="0.3">
      <c r="A5" s="4"/>
      <c r="B5" s="117" t="s">
        <v>149</v>
      </c>
      <c r="C5" s="80"/>
      <c r="D5" s="80"/>
      <c r="E5" s="10"/>
      <c r="F5" s="10"/>
      <c r="G5" s="10"/>
      <c r="H5" s="10"/>
    </row>
    <row r="6" spans="1:9" ht="32.1" customHeight="1" x14ac:dyDescent="0.35">
      <c r="B6" s="50" t="s">
        <v>177</v>
      </c>
      <c r="C6" s="47"/>
    </row>
    <row r="7" spans="1:9" ht="39.950000000000003" customHeight="1" x14ac:dyDescent="0.3">
      <c r="B7" s="96" t="s">
        <v>178</v>
      </c>
      <c r="C7" s="97" t="s">
        <v>179</v>
      </c>
      <c r="D7" s="97" t="s">
        <v>187</v>
      </c>
      <c r="E7" s="97" t="s">
        <v>180</v>
      </c>
      <c r="F7" s="124" t="s">
        <v>82</v>
      </c>
      <c r="G7" s="124" t="s">
        <v>83</v>
      </c>
      <c r="H7" s="124" t="s">
        <v>84</v>
      </c>
      <c r="I7" s="1"/>
    </row>
    <row r="8" spans="1:9" s="2" customFormat="1" ht="21.95" customHeight="1" x14ac:dyDescent="0.3">
      <c r="B8" s="217" t="s">
        <v>181</v>
      </c>
      <c r="C8" s="218"/>
      <c r="D8" s="218"/>
      <c r="E8" s="218"/>
      <c r="F8" s="219"/>
      <c r="G8" s="83">
        <v>0.03</v>
      </c>
      <c r="H8" s="83">
        <v>0.03</v>
      </c>
      <c r="I8" s="5"/>
    </row>
    <row r="9" spans="1:9" ht="24.95" customHeight="1" x14ac:dyDescent="0.25">
      <c r="A9" s="4"/>
      <c r="B9" s="220" t="s">
        <v>182</v>
      </c>
      <c r="C9" s="220"/>
      <c r="D9" s="220"/>
      <c r="E9" s="220"/>
      <c r="F9" s="220"/>
      <c r="G9" s="220"/>
      <c r="H9" s="220"/>
    </row>
    <row r="10" spans="1:9" ht="21.95" customHeight="1" x14ac:dyDescent="0.25">
      <c r="A10" s="4"/>
      <c r="B10" s="114" t="s">
        <v>122</v>
      </c>
      <c r="C10" s="81">
        <v>2</v>
      </c>
      <c r="D10" s="95"/>
      <c r="E10" s="82">
        <v>10000</v>
      </c>
      <c r="F10" s="100">
        <f>E10*12</f>
        <v>120000</v>
      </c>
      <c r="G10" s="100">
        <f>F10*(1+$G$8)</f>
        <v>123600</v>
      </c>
      <c r="H10" s="100">
        <f>G10*(1+$H$8)</f>
        <v>127308</v>
      </c>
    </row>
    <row r="11" spans="1:9" ht="21.95" customHeight="1" x14ac:dyDescent="0.25">
      <c r="A11" s="4"/>
      <c r="B11" s="114" t="s">
        <v>120</v>
      </c>
      <c r="C11" s="81">
        <v>2</v>
      </c>
      <c r="D11" s="95"/>
      <c r="E11" s="82">
        <v>12500</v>
      </c>
      <c r="F11" s="100">
        <f>E11*12</f>
        <v>150000</v>
      </c>
      <c r="G11" s="100">
        <f>F11*(1+$G$8)</f>
        <v>154500</v>
      </c>
      <c r="H11" s="100">
        <f>G11*(1+$H$8)</f>
        <v>159135</v>
      </c>
    </row>
    <row r="12" spans="1:9" ht="21.95" customHeight="1" x14ac:dyDescent="0.25">
      <c r="A12" s="4"/>
      <c r="B12" s="221" t="s">
        <v>183</v>
      </c>
      <c r="C12" s="222"/>
      <c r="D12" s="222"/>
      <c r="E12" s="222"/>
      <c r="F12" s="222"/>
      <c r="G12" s="222"/>
      <c r="H12" s="223"/>
    </row>
    <row r="13" spans="1:9" ht="21.95" customHeight="1" x14ac:dyDescent="0.25">
      <c r="A13" s="4"/>
      <c r="B13" s="115" t="s">
        <v>121</v>
      </c>
      <c r="C13" s="81">
        <v>10</v>
      </c>
      <c r="D13" s="95"/>
      <c r="E13" s="99" cm="1">
        <f t="array" ref="E13">IFERROR(F13/12,–)</f>
        <v>15600</v>
      </c>
      <c r="F13" s="100">
        <f>D14*D15*52*C13</f>
        <v>187200</v>
      </c>
      <c r="G13" s="99">
        <f>F13*(1+$G$8)</f>
        <v>192816</v>
      </c>
      <c r="H13" s="99">
        <f>G13*(1+$H$8)</f>
        <v>198600.48</v>
      </c>
    </row>
    <row r="14" spans="1:9" ht="21.95" customHeight="1" x14ac:dyDescent="0.25">
      <c r="A14" s="4"/>
      <c r="B14" s="116" t="s">
        <v>123</v>
      </c>
      <c r="C14" s="95"/>
      <c r="D14" s="109">
        <v>40</v>
      </c>
      <c r="E14" s="95"/>
      <c r="F14" s="95"/>
      <c r="G14" s="95"/>
      <c r="H14" s="95"/>
    </row>
    <row r="15" spans="1:9" ht="21.95" customHeight="1" x14ac:dyDescent="0.25">
      <c r="A15" s="4"/>
      <c r="B15" s="116" t="s">
        <v>124</v>
      </c>
      <c r="C15" s="95"/>
      <c r="D15" s="111">
        <v>9</v>
      </c>
      <c r="E15" s="95"/>
      <c r="F15" s="95"/>
      <c r="G15" s="95"/>
      <c r="H15" s="95"/>
    </row>
    <row r="16" spans="1:9" ht="21.95" customHeight="1" x14ac:dyDescent="0.25">
      <c r="A16" s="4"/>
      <c r="B16" s="115" t="s">
        <v>125</v>
      </c>
      <c r="C16" s="81">
        <v>10</v>
      </c>
      <c r="D16" s="95"/>
      <c r="E16" s="99">
        <f>F16/12</f>
        <v>7800</v>
      </c>
      <c r="F16" s="100">
        <f>D17*D18*52*C16</f>
        <v>93600</v>
      </c>
      <c r="G16" s="99">
        <f>F16*(1+G8)</f>
        <v>96408</v>
      </c>
      <c r="H16" s="99">
        <f>G16*(1+H8)</f>
        <v>99300.24</v>
      </c>
    </row>
    <row r="17" spans="1:9" ht="21.95" customHeight="1" x14ac:dyDescent="0.25">
      <c r="A17" s="4"/>
      <c r="B17" s="116" t="s">
        <v>123</v>
      </c>
      <c r="C17" s="95"/>
      <c r="D17" s="109">
        <v>20</v>
      </c>
      <c r="E17" s="95"/>
      <c r="F17" s="95"/>
      <c r="G17" s="95"/>
      <c r="H17" s="95"/>
    </row>
    <row r="18" spans="1:9" ht="21.95" customHeight="1" x14ac:dyDescent="0.25">
      <c r="A18" s="4"/>
      <c r="B18" s="116" t="s">
        <v>124</v>
      </c>
      <c r="C18" s="95"/>
      <c r="D18" s="111">
        <v>9</v>
      </c>
      <c r="E18" s="95"/>
      <c r="F18" s="95"/>
      <c r="G18" s="95"/>
      <c r="H18" s="95"/>
    </row>
    <row r="19" spans="1:9" ht="21.95" customHeight="1" x14ac:dyDescent="0.25">
      <c r="A19" s="4"/>
      <c r="B19" s="115" t="s">
        <v>126</v>
      </c>
      <c r="C19" s="81">
        <v>1</v>
      </c>
      <c r="D19" s="111">
        <v>1000</v>
      </c>
      <c r="E19" s="99">
        <f>F19/12</f>
        <v>4333.333333333333</v>
      </c>
      <c r="F19" s="100">
        <f>D19*52*C19</f>
        <v>52000</v>
      </c>
      <c r="G19" s="99">
        <f>F19*(1+G8)</f>
        <v>53560</v>
      </c>
      <c r="H19" s="99">
        <f>G19*(1+H8)</f>
        <v>55166.8</v>
      </c>
    </row>
    <row r="20" spans="1:9" s="2" customFormat="1" ht="30" customHeight="1" x14ac:dyDescent="0.25">
      <c r="A20" s="3"/>
      <c r="B20" s="103" t="s">
        <v>184</v>
      </c>
      <c r="C20" s="104">
        <f>SUM(C10:C19)</f>
        <v>25</v>
      </c>
      <c r="D20" s="105"/>
      <c r="E20" s="106">
        <f>SUM(E10:E19)</f>
        <v>50233.333333333336</v>
      </c>
      <c r="F20" s="106">
        <f>SUM(F10:F19)</f>
        <v>602800</v>
      </c>
      <c r="G20" s="106">
        <f t="shared" ref="G20:H20" si="0">SUM(G10:G19)</f>
        <v>620884</v>
      </c>
      <c r="H20" s="106">
        <f t="shared" si="0"/>
        <v>639510.52</v>
      </c>
    </row>
    <row r="21" spans="1:9" s="2" customFormat="1" ht="30" customHeight="1" x14ac:dyDescent="0.25">
      <c r="A21" s="3"/>
      <c r="B21" s="90" t="s">
        <v>185</v>
      </c>
      <c r="C21" s="85">
        <f>SUM(C10:C16)</f>
        <v>24</v>
      </c>
      <c r="D21" s="84"/>
      <c r="E21" s="91">
        <f>SUM(E10:E16)</f>
        <v>45900</v>
      </c>
      <c r="F21" s="91">
        <f t="shared" ref="F21:H21" si="1">SUM(F10:F16)</f>
        <v>550800</v>
      </c>
      <c r="G21" s="91">
        <f t="shared" si="1"/>
        <v>567324</v>
      </c>
      <c r="H21" s="91">
        <f t="shared" si="1"/>
        <v>584343.72</v>
      </c>
    </row>
    <row r="22" spans="1:9" ht="21.95" customHeight="1" x14ac:dyDescent="0.3">
      <c r="A22" s="4"/>
      <c r="B22" s="86"/>
      <c r="C22" s="86"/>
      <c r="D22" s="86"/>
      <c r="E22" s="87"/>
      <c r="F22" s="88"/>
      <c r="G22" s="88"/>
      <c r="H22" s="89"/>
    </row>
    <row r="23" spans="1:9" ht="39.950000000000003" customHeight="1" x14ac:dyDescent="0.3">
      <c r="B23" s="224" t="s">
        <v>186</v>
      </c>
      <c r="C23" s="225"/>
      <c r="D23" s="98" t="s">
        <v>187</v>
      </c>
      <c r="E23" s="98" t="s">
        <v>180</v>
      </c>
      <c r="F23" s="125" t="s">
        <v>82</v>
      </c>
      <c r="G23" s="125" t="s">
        <v>83</v>
      </c>
      <c r="H23" s="125" t="s">
        <v>84</v>
      </c>
      <c r="I23" s="1"/>
    </row>
    <row r="24" spans="1:9" ht="21.95" customHeight="1" x14ac:dyDescent="0.25">
      <c r="A24" s="4"/>
      <c r="B24" s="208" t="s">
        <v>127</v>
      </c>
      <c r="C24" s="209"/>
      <c r="D24" s="110">
        <v>6.2E-2</v>
      </c>
      <c r="E24" s="101">
        <f>E20*D24</f>
        <v>3114.4666666666667</v>
      </c>
      <c r="F24" s="102">
        <f>F20*$D$24</f>
        <v>37373.599999999999</v>
      </c>
      <c r="G24" s="102">
        <f>G20*$D$24</f>
        <v>38494.807999999997</v>
      </c>
      <c r="H24" s="102">
        <f>H20*$D$24</f>
        <v>39649.652240000003</v>
      </c>
    </row>
    <row r="25" spans="1:9" ht="21.95" customHeight="1" x14ac:dyDescent="0.25">
      <c r="A25" s="4"/>
      <c r="B25" s="208" t="s">
        <v>128</v>
      </c>
      <c r="C25" s="209"/>
      <c r="D25" s="110">
        <v>1.4500000000000001E-2</v>
      </c>
      <c r="E25" s="101">
        <f>E20*D25</f>
        <v>728.38333333333344</v>
      </c>
      <c r="F25" s="102">
        <f>F20*$D$25</f>
        <v>8740.6</v>
      </c>
      <c r="G25" s="102">
        <f>G20*$D$25</f>
        <v>9002.8180000000011</v>
      </c>
      <c r="H25" s="102">
        <f>H20*$D$25</f>
        <v>9272.902540000001</v>
      </c>
    </row>
    <row r="26" spans="1:9" ht="21.95" customHeight="1" x14ac:dyDescent="0.25">
      <c r="A26" s="4"/>
      <c r="B26" s="208" t="s">
        <v>129</v>
      </c>
      <c r="C26" s="209"/>
      <c r="D26" s="110">
        <v>8.0000000000000004E-4</v>
      </c>
      <c r="E26" s="101">
        <f>C20*E21*D26/12</f>
        <v>76.5</v>
      </c>
      <c r="F26" s="102">
        <f>E26*12</f>
        <v>918</v>
      </c>
      <c r="G26" s="102">
        <f t="shared" ref="G26:H28" si="2">F26</f>
        <v>918</v>
      </c>
      <c r="H26" s="102">
        <f t="shared" si="2"/>
        <v>918</v>
      </c>
    </row>
    <row r="27" spans="1:9" ht="21.95" customHeight="1" x14ac:dyDescent="0.25">
      <c r="A27" s="4"/>
      <c r="B27" s="208" t="s">
        <v>130</v>
      </c>
      <c r="C27" s="209"/>
      <c r="D27" s="110">
        <v>2.7E-2</v>
      </c>
      <c r="E27" s="101">
        <f>C20*E21*D27/12</f>
        <v>2581.875</v>
      </c>
      <c r="F27" s="102">
        <f>E27*12</f>
        <v>30982.5</v>
      </c>
      <c r="G27" s="102">
        <f t="shared" si="2"/>
        <v>30982.5</v>
      </c>
      <c r="H27" s="102">
        <f t="shared" si="2"/>
        <v>30982.5</v>
      </c>
    </row>
    <row r="28" spans="1:9" ht="21.95" customHeight="1" x14ac:dyDescent="0.25">
      <c r="A28" s="4"/>
      <c r="B28" s="208" t="s">
        <v>131</v>
      </c>
      <c r="C28" s="209"/>
      <c r="D28" s="110">
        <v>0.05</v>
      </c>
      <c r="E28" s="101">
        <f>E20*D28</f>
        <v>2511.666666666667</v>
      </c>
      <c r="F28" s="102">
        <f t="shared" ref="F28:F31" si="3">E28*12</f>
        <v>30140.000000000004</v>
      </c>
      <c r="G28" s="102">
        <f t="shared" si="2"/>
        <v>30140.000000000004</v>
      </c>
      <c r="H28" s="102">
        <f t="shared" si="2"/>
        <v>30140.000000000004</v>
      </c>
    </row>
    <row r="29" spans="1:9" ht="21.95" customHeight="1" x14ac:dyDescent="0.25">
      <c r="A29" s="4"/>
      <c r="B29" s="208" t="s">
        <v>132</v>
      </c>
      <c r="C29" s="209"/>
      <c r="D29" s="110">
        <v>0.03</v>
      </c>
      <c r="E29" s="101">
        <f>D29*$E$20</f>
        <v>1507</v>
      </c>
      <c r="F29" s="102">
        <f t="shared" si="3"/>
        <v>18084</v>
      </c>
      <c r="G29" s="101">
        <f>F29*(1+$G$8)</f>
        <v>18626.52</v>
      </c>
      <c r="H29" s="101">
        <f>G29*(1+$H$8)</f>
        <v>19185.315600000002</v>
      </c>
    </row>
    <row r="30" spans="1:9" ht="21.95" customHeight="1" x14ac:dyDescent="0.25">
      <c r="A30" s="4"/>
      <c r="B30" s="208" t="s">
        <v>133</v>
      </c>
      <c r="C30" s="209"/>
      <c r="D30" s="110">
        <v>0.01</v>
      </c>
      <c r="E30" s="101">
        <f>D30*$E$20</f>
        <v>502.33333333333337</v>
      </c>
      <c r="F30" s="102">
        <f t="shared" si="3"/>
        <v>6028</v>
      </c>
      <c r="G30" s="101">
        <f t="shared" ref="G30:G31" si="4">F30*(1+$G$8)</f>
        <v>6208.84</v>
      </c>
      <c r="H30" s="101">
        <f t="shared" ref="H30:H31" si="5">G30*(1+$H$8)</f>
        <v>6395.1052</v>
      </c>
    </row>
    <row r="31" spans="1:9" ht="21.95" customHeight="1" x14ac:dyDescent="0.25">
      <c r="A31" s="4"/>
      <c r="B31" s="208" t="s">
        <v>134</v>
      </c>
      <c r="C31" s="209"/>
      <c r="D31" s="110">
        <v>0.04</v>
      </c>
      <c r="E31" s="101">
        <f>D31*$E$20</f>
        <v>2009.3333333333335</v>
      </c>
      <c r="F31" s="102">
        <f t="shared" si="3"/>
        <v>24112</v>
      </c>
      <c r="G31" s="101">
        <f t="shared" si="4"/>
        <v>24835.360000000001</v>
      </c>
      <c r="H31" s="101">
        <f t="shared" si="5"/>
        <v>25580.4208</v>
      </c>
    </row>
    <row r="32" spans="1:9" ht="30" customHeight="1" x14ac:dyDescent="0.25">
      <c r="A32" s="4"/>
      <c r="B32" s="226" t="s">
        <v>188</v>
      </c>
      <c r="C32" s="227"/>
      <c r="D32" s="107"/>
      <c r="E32" s="108">
        <f>SUM(E24:E31)</f>
        <v>13031.558333333334</v>
      </c>
      <c r="F32" s="108">
        <f>SUM(F24:F31)</f>
        <v>156378.70000000001</v>
      </c>
      <c r="G32" s="108">
        <f t="shared" ref="G32:H32" si="6">SUM(G24:G31)</f>
        <v>159208.84600000002</v>
      </c>
      <c r="H32" s="108">
        <f t="shared" si="6"/>
        <v>162123.89637999999</v>
      </c>
    </row>
    <row r="33" spans="1:9" ht="15" customHeight="1" x14ac:dyDescent="0.3">
      <c r="A33" s="4"/>
      <c r="B33" s="92"/>
      <c r="C33" s="92"/>
      <c r="D33" s="92"/>
      <c r="E33" s="89"/>
      <c r="F33" s="89"/>
      <c r="G33" s="89"/>
      <c r="H33" s="89"/>
      <c r="I33" s="1"/>
    </row>
    <row r="34" spans="1:9" ht="30" customHeight="1" x14ac:dyDescent="0.25">
      <c r="A34" s="4"/>
      <c r="B34" s="216" t="s">
        <v>189</v>
      </c>
      <c r="C34" s="216"/>
      <c r="D34" s="216"/>
      <c r="E34" s="113">
        <f>E32+E21</f>
        <v>58931.558333333334</v>
      </c>
      <c r="F34" s="113">
        <f t="shared" ref="F34:H34" si="7">F32+F21</f>
        <v>707178.7</v>
      </c>
      <c r="G34" s="113">
        <f t="shared" si="7"/>
        <v>726532.84600000002</v>
      </c>
      <c r="H34" s="113">
        <f t="shared" si="7"/>
        <v>746467.61638000002</v>
      </c>
    </row>
    <row r="35" spans="1:9" ht="16.5" x14ac:dyDescent="0.3">
      <c r="A35" s="4"/>
      <c r="B35" s="80"/>
      <c r="C35" s="80"/>
      <c r="D35" s="80"/>
      <c r="E35" s="10"/>
      <c r="F35" s="10"/>
      <c r="G35" s="10"/>
      <c r="H35" s="10"/>
    </row>
  </sheetData>
  <mergeCells count="17">
    <mergeCell ref="B28:C28"/>
    <mergeCell ref="B29:C29"/>
    <mergeCell ref="C4:E4"/>
    <mergeCell ref="C3:E3"/>
    <mergeCell ref="C2:E2"/>
    <mergeCell ref="B34:D34"/>
    <mergeCell ref="B8:F8"/>
    <mergeCell ref="B9:H9"/>
    <mergeCell ref="B12:H12"/>
    <mergeCell ref="B23:C23"/>
    <mergeCell ref="B24:C24"/>
    <mergeCell ref="B30:C30"/>
    <mergeCell ref="B31:C31"/>
    <mergeCell ref="B32:C32"/>
    <mergeCell ref="B25:C25"/>
    <mergeCell ref="B26:C26"/>
    <mergeCell ref="B27:C27"/>
  </mergeCells>
  <pageMargins left="0.7" right="0.7" top="0.75" bottom="0.75" header="0.3" footer="0.3"/>
  <pageSetup scale="61"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341EB-5747-4A78-BC4E-4900B46567E2}">
  <sheetPr>
    <tabColor theme="1" tint="0.34998626667073579"/>
  </sheetPr>
  <dimension ref="B2"/>
  <sheetViews>
    <sheetView showGridLines="0" workbookViewId="0">
      <selection activeCell="B61" sqref="B61"/>
    </sheetView>
  </sheetViews>
  <sheetFormatPr defaultColWidth="8.85546875" defaultRowHeight="15" x14ac:dyDescent="0.25"/>
  <cols>
    <col min="1" max="1" width="3.42578125" customWidth="1"/>
    <col min="2" max="2" width="84.28515625" customWidth="1"/>
  </cols>
  <sheetData>
    <row r="2" spans="2:2" s="93" customFormat="1" ht="105" customHeight="1" x14ac:dyDescent="0.25">
      <c r="B2" s="94" t="s">
        <v>148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EXAMPLE Expense Analysis</vt:lpstr>
      <vt:lpstr>EXAMPLE Income Statement</vt:lpstr>
      <vt:lpstr>EXAMPLE Balance Sheet</vt:lpstr>
      <vt:lpstr>EXAMPLE Cash Flow Statement</vt:lpstr>
      <vt:lpstr>EXAMPLE Payroll Expenses</vt:lpstr>
      <vt:lpstr>- Disclaimer -</vt:lpstr>
      <vt:lpstr>'EXAMPLE Expense Analysis'!Print_Area</vt:lpstr>
      <vt:lpstr>'EXAMPLE Income Statement'!Print_Area</vt:lpstr>
    </vt:vector>
  </TitlesOfParts>
  <Company>Smartsheet.com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Ramos</dc:creator>
  <cp:lastModifiedBy>Kayla Franssen</cp:lastModifiedBy>
  <cp:lastPrinted>2023-12-19T03:17:17Z</cp:lastPrinted>
  <dcterms:created xsi:type="dcterms:W3CDTF">2016-01-29T18:09:47Z</dcterms:created>
  <dcterms:modified xsi:type="dcterms:W3CDTF">2025-02-20T20:56:37Z</dcterms:modified>
</cp:coreProperties>
</file>