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hidePivotFieldList="1" defaultThemeVersion="202300"/>
  <mc:AlternateContent xmlns:mc="http://schemas.openxmlformats.org/markup-compatibility/2006">
    <mc:Choice Requires="x15">
      <x15ac:absPath xmlns:x15ac="http://schemas.microsoft.com/office/spreadsheetml/2010/11/ac" url="/Users/megan/Desktop/Smartsheet/Templates - Free Inventory Tracking Spreadsheet Templates/"/>
    </mc:Choice>
  </mc:AlternateContent>
  <xr:revisionPtr revIDLastSave="0" documentId="13_ncr:1_{A5416A5D-7F22-7643-A667-DC4C0A0A54EB}" xr6:coauthVersionLast="47" xr6:coauthVersionMax="47" xr10:uidLastSave="{00000000-0000-0000-0000-000000000000}"/>
  <bookViews>
    <workbookView xWindow="0" yWindow="500" windowWidth="28800" windowHeight="16300" xr2:uid="{1395D217-E714-4E0B-9ACD-E574DCA5D124}"/>
  </bookViews>
  <sheets>
    <sheet name="Inventory Tracking" sheetId="6" r:id="rId1"/>
    <sheet name="Sales Transactions" sheetId="2" r:id="rId2"/>
    <sheet name="Consignor Information" sheetId="7" r:id="rId3"/>
    <sheet name="- Disclaimer -" sheetId="5" r:id="rId4"/>
  </sheets>
  <externalReferences>
    <externalReference r:id="rId5"/>
    <externalReference r:id="rId6"/>
  </externalReferences>
  <definedNames>
    <definedName name="_xlnm.Print_Area" localSheetId="2">'Consignor Information'!$B$1:$F$17</definedName>
    <definedName name="_xlnm.Print_Area" localSheetId="0">'Inventory Tracking'!$B$2:$M$23</definedName>
    <definedName name="_xlnm.Print_Area" localSheetId="1">'Sales Transactions'!$B$1:$K$18</definedName>
    <definedName name="TAX">'[1]Bid Tabulation'!$E$158</definedName>
    <definedName name="Type">'[2]Maintenance Work Order'!#REF!</definedName>
    <definedName name="valHighligh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2" l="1"/>
  <c r="K33" i="2"/>
  <c r="K32" i="2"/>
  <c r="K30" i="2"/>
  <c r="K29" i="2"/>
  <c r="K28" i="2"/>
  <c r="K26" i="2"/>
  <c r="K24" i="2"/>
  <c r="K23" i="2"/>
  <c r="I34" i="2"/>
  <c r="I33" i="2"/>
  <c r="I32" i="2"/>
  <c r="I30" i="2"/>
  <c r="I29" i="2"/>
  <c r="I28" i="2"/>
  <c r="I26" i="2"/>
  <c r="I24" i="2"/>
  <c r="I23" i="2"/>
  <c r="J23" i="2"/>
  <c r="J33" i="2"/>
  <c r="J34" i="2"/>
  <c r="J32" i="2"/>
  <c r="J30" i="2"/>
  <c r="J29" i="2"/>
  <c r="J28" i="2"/>
  <c r="J26" i="2"/>
  <c r="J24" i="2"/>
  <c r="H23" i="2"/>
  <c r="H24" i="2"/>
  <c r="H25" i="2"/>
  <c r="H26" i="2"/>
  <c r="H27" i="2"/>
  <c r="H28" i="2"/>
  <c r="H29" i="2"/>
  <c r="H30" i="2"/>
  <c r="H31" i="2"/>
  <c r="H32" i="2"/>
  <c r="H33" i="2"/>
  <c r="H34" i="2"/>
  <c r="F5" i="7"/>
  <c r="F6" i="7"/>
  <c r="F7" i="7"/>
  <c r="F8" i="7"/>
  <c r="F9" i="7"/>
  <c r="F10" i="7"/>
  <c r="F11" i="7"/>
  <c r="F12" i="7"/>
  <c r="F13" i="7"/>
  <c r="F14" i="7"/>
  <c r="F15" i="7"/>
  <c r="F16" i="7"/>
  <c r="F17" i="7"/>
  <c r="E4" i="7"/>
  <c r="E5" i="7"/>
  <c r="E6" i="7"/>
  <c r="E7" i="7"/>
  <c r="E8" i="7"/>
  <c r="E9" i="7"/>
  <c r="E10" i="7"/>
  <c r="E11" i="7"/>
  <c r="E12" i="7"/>
  <c r="E13" i="7"/>
  <c r="E14" i="7"/>
  <c r="E15" i="7"/>
  <c r="E16" i="7"/>
  <c r="E17" i="7"/>
  <c r="E3" i="7"/>
  <c r="G3" i="2"/>
  <c r="I3" i="2" s="1"/>
  <c r="G4" i="2"/>
  <c r="I4" i="2" s="1"/>
  <c r="G5" i="2"/>
  <c r="I5" i="2" s="1"/>
  <c r="G6" i="2"/>
  <c r="G7" i="2"/>
  <c r="G8" i="2"/>
  <c r="G9" i="2"/>
  <c r="G10" i="2"/>
  <c r="G11" i="2"/>
  <c r="G12" i="2"/>
  <c r="G13" i="2"/>
  <c r="G14" i="2"/>
  <c r="G15" i="2"/>
  <c r="G16" i="2"/>
  <c r="G17" i="2"/>
  <c r="G18" i="2"/>
  <c r="J3" i="2"/>
  <c r="J25" i="2" s="1"/>
  <c r="J4" i="2"/>
  <c r="F4" i="7" s="1"/>
  <c r="J5" i="2"/>
  <c r="J31" i="2" s="1"/>
  <c r="J6" i="2"/>
  <c r="J7" i="2"/>
  <c r="J8" i="2"/>
  <c r="J9" i="2"/>
  <c r="J10" i="2"/>
  <c r="J11" i="2"/>
  <c r="J12" i="2"/>
  <c r="J13" i="2"/>
  <c r="J14" i="2"/>
  <c r="J15" i="2"/>
  <c r="J16" i="2"/>
  <c r="J17" i="2"/>
  <c r="J18" i="2"/>
  <c r="L14" i="6"/>
  <c r="L15" i="6"/>
  <c r="L16" i="6"/>
  <c r="L17" i="6"/>
  <c r="L18" i="6"/>
  <c r="L9" i="6"/>
  <c r="L10" i="6"/>
  <c r="L11" i="6"/>
  <c r="L12" i="6"/>
  <c r="L13" i="6"/>
  <c r="L5" i="6"/>
  <c r="L6" i="6"/>
  <c r="L7" i="6"/>
  <c r="L8" i="6"/>
  <c r="L19" i="6"/>
  <c r="L20" i="6"/>
  <c r="L21" i="6"/>
  <c r="L22" i="6"/>
  <c r="L23" i="6"/>
  <c r="L4" i="6"/>
  <c r="I31" i="2" l="1"/>
  <c r="I25" i="2"/>
  <c r="I27" i="2"/>
  <c r="J27" i="2"/>
  <c r="F3" i="7"/>
  <c r="K5" i="2"/>
  <c r="K31" i="2" s="1"/>
  <c r="K4" i="2"/>
  <c r="K27" i="2" s="1"/>
  <c r="K3" i="2"/>
  <c r="K25" i="2" s="1"/>
</calcChain>
</file>

<file path=xl/sharedStrings.xml><?xml version="1.0" encoding="utf-8"?>
<sst xmlns="http://schemas.openxmlformats.org/spreadsheetml/2006/main" count="61" uniqueCount="46">
  <si>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</si>
  <si>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Item Description</t>
  </si>
  <si>
    <t>Consignor Information</t>
  </si>
  <si>
    <t>Sales Transactions</t>
  </si>
  <si>
    <t>Item Name</t>
  </si>
  <si>
    <t>Description</t>
  </si>
  <si>
    <t>Designer</t>
  </si>
  <si>
    <t>Size</t>
  </si>
  <si>
    <t>Quantity</t>
  </si>
  <si>
    <t>Consignment Date</t>
  </si>
  <si>
    <t>Unit Price</t>
  </si>
  <si>
    <t>Consignor Payout</t>
  </si>
  <si>
    <t>Notes</t>
  </si>
  <si>
    <t>Address</t>
  </si>
  <si>
    <t>Phone</t>
  </si>
  <si>
    <t>Total Items Sold</t>
  </si>
  <si>
    <t>Total Payout</t>
  </si>
  <si>
    <t>Product ID</t>
  </si>
  <si>
    <t>Sale Date</t>
  </si>
  <si>
    <t>Quantity Sold</t>
  </si>
  <si>
    <t>Gross Sales</t>
  </si>
  <si>
    <t>Net Sales</t>
  </si>
  <si>
    <t>Consignor Name</t>
  </si>
  <si>
    <t>Consignor 1</t>
  </si>
  <si>
    <t>Seller Share</t>
  </si>
  <si>
    <t>Consignment Inventory Spreadsheet Template</t>
  </si>
  <si>
    <t>CLICK HERE TO CREATE IN SMARTSHEET</t>
  </si>
  <si>
    <t>Consignor 2</t>
  </si>
  <si>
    <t>Shaded cells auto-poplate. Enter data in non-shaded cells only.</t>
  </si>
  <si>
    <t>Month</t>
  </si>
  <si>
    <t>Payout Costs</t>
  </si>
  <si>
    <t>Value</t>
  </si>
  <si>
    <t>May</t>
  </si>
  <si>
    <t>January</t>
  </si>
  <si>
    <t>February</t>
  </si>
  <si>
    <t>March</t>
  </si>
  <si>
    <t>April</t>
  </si>
  <si>
    <t>June</t>
  </si>
  <si>
    <t>July</t>
  </si>
  <si>
    <t>August</t>
  </si>
  <si>
    <t>September</t>
  </si>
  <si>
    <t>October</t>
  </si>
  <si>
    <t>November</t>
  </si>
  <si>
    <t>December</t>
  </si>
  <si>
    <t>Monthly Summary 2025</t>
  </si>
  <si>
    <t>To feed this table, enter data into the Sales Transaction table above; this table will then auto-populate.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</si>
</sst>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164" formatCode="&quot;$&quot;#,##0.00"/>
    <numFmt numFmtId="165" formatCode="_-* #,##0.00_-;\-* #,##0.00_-;_-* &quot;-&quot;??_-;_-@_-"/>
    <numFmt numFmtId="166" formatCode="[$-F800]dddd\,\ mmmm\ dd\,\ yyyy"/>
    <numFmt numFmtId="167" formatCode="mm/dd/yy;@"/>
  </numFmts>
  <fonts count="26" x14ac:knownFonts="1">
    <font>
      <sz val="11"/>
      <color theme="1"/>
      <name val="Aptos Narrow"/>
      <family val="2"/>
      <scheme val="minor"/>
    </font>
    <font>
      <sz val="12"/>
      <color theme="1"/>
      <name val="Century Gothic"/>
      <family val="1"/>
    </font>
    <font>
      <sz val="12"/>
      <color theme="1"/>
      <name val="Arial"/>
      <family val="2"/>
    </font>
    <font>
      <sz val="22"/>
      <color theme="1" tint="0.34998626667073579"/>
      <name val="Century Gothic"/>
      <family val="2"/>
    </font>
    <font>
      <b/>
      <sz val="10"/>
      <color theme="0"/>
      <name val="Century Gothic"/>
      <family val="1"/>
    </font>
    <font>
      <sz val="11"/>
      <color theme="0"/>
      <name val="Century Gothic"/>
      <family val="2"/>
    </font>
    <font>
      <sz val="8"/>
      <name val="Aptos Narrow"/>
      <family val="2"/>
      <scheme val="minor"/>
    </font>
    <font>
      <sz val="11"/>
      <color theme="1" tint="0.34998626667073579"/>
      <name val="Century Gothic"/>
      <family val="2"/>
    </font>
    <font>
      <sz val="12"/>
      <color theme="1"/>
      <name val="Aptos Narrow"/>
      <family val="2"/>
      <scheme val="minor"/>
    </font>
    <font>
      <sz val="11"/>
      <color theme="1"/>
      <name val="Aptos Narrow"/>
      <family val="2"/>
      <scheme val="minor"/>
    </font>
    <font>
      <sz val="11"/>
      <color theme="1" tint="0.249977111117893"/>
      <name val="Century Gothic"/>
      <family val="2"/>
    </font>
    <font>
      <b/>
      <sz val="26"/>
      <color theme="1" tint="0.34998626667073579"/>
      <name val="Century Gothic"/>
      <family val="1"/>
    </font>
    <font>
      <b/>
      <u/>
      <sz val="22"/>
      <color theme="0"/>
      <name val="Century Gothic"/>
      <family val="1"/>
    </font>
    <font>
      <sz val="24"/>
      <color theme="1" tint="0.34998626667073579"/>
      <name val="Century Gothic"/>
      <family val="2"/>
    </font>
    <font>
      <sz val="26"/>
      <color theme="1" tint="0.34998626667073579"/>
      <name val="Century Gothic"/>
      <family val="2"/>
    </font>
    <font>
      <sz val="11"/>
      <color theme="1" tint="0.34998626667073579"/>
      <name val="Century Gothic"/>
      <family val="1"/>
    </font>
    <font>
      <b/>
      <sz val="10"/>
      <color theme="1" tint="0.34998626667073579"/>
      <name val="Century Gothic"/>
      <family val="1"/>
    </font>
    <font>
      <sz val="10"/>
      <color theme="0"/>
      <name val="Century Gothic"/>
      <family val="1"/>
    </font>
    <font>
      <sz val="10"/>
      <color theme="1" tint="0.34998626667073579"/>
      <name val="Century Gothic"/>
      <family val="1"/>
    </font>
    <font>
      <sz val="11"/>
      <color theme="1"/>
      <name val="Century Gothic"/>
      <family val="1"/>
    </font>
    <font>
      <sz val="26"/>
      <color theme="7" tint="-0.499984740745262"/>
      <name val="Century Gothic"/>
      <family val="1"/>
    </font>
    <font>
      <sz val="22"/>
      <color theme="4" tint="-0.249977111117893"/>
      <name val="Century Gothic"/>
      <family val="1"/>
    </font>
    <font>
      <b/>
      <sz val="12"/>
      <color theme="0"/>
      <name val="Century Gothic"/>
      <family val="1"/>
    </font>
    <font>
      <sz val="14"/>
      <color theme="1" tint="0.34998626667073579"/>
      <name val="Century Gothic"/>
      <family val="1"/>
    </font>
    <font>
      <sz val="10"/>
      <color theme="1" tint="0.249977111117893"/>
      <name val="Century Gothic"/>
      <family val="1"/>
    </font>
    <font>
      <u/>
      <sz val="11"/>
      <color theme="10"/>
      <name val="Aptos Narrow"/>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rgb="FFECF0F1"/>
        <bgColor indexed="64"/>
      </patternFill>
    </fill>
    <fill>
      <patternFill patternType="solid">
        <fgColor rgb="FF4A5759"/>
        <bgColor indexed="64"/>
      </patternFill>
    </fill>
    <fill>
      <patternFill patternType="solid">
        <fgColor rgb="FF00BD32"/>
        <bgColor indexed="64"/>
      </patternFill>
    </fill>
    <fill>
      <patternFill patternType="solid">
        <fgColor theme="3" tint="0.89999084444715716"/>
        <bgColor indexed="64"/>
      </patternFill>
    </fill>
    <fill>
      <patternFill patternType="solid">
        <fgColor theme="3" tint="9.9978637043366805E-2"/>
        <bgColor indexed="64"/>
      </patternFill>
    </fill>
  </fills>
  <borders count="2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diagonal/>
    </border>
    <border>
      <left style="thin">
        <color theme="2" tint="-0.249977111117893"/>
      </left>
      <right/>
      <top/>
      <bottom style="thin">
        <color theme="2" tint="-0.249977111117893"/>
      </bottom>
      <diagonal/>
    </border>
    <border>
      <left/>
      <right style="thin">
        <color theme="2" tint="-0.249977111117893"/>
      </right>
      <top style="thin">
        <color theme="2" tint="-0.249977111117893"/>
      </top>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right/>
      <top style="thin">
        <color theme="2" tint="-0.249977111117893"/>
      </top>
      <bottom style="thin">
        <color theme="2" tint="-0.249977111117893"/>
      </bottom>
      <diagonal/>
    </border>
  </borders>
  <cellStyleXfs count="5">
    <xf numFmtId="0" fontId="0" fillId="0" borderId="0"/>
    <xf numFmtId="0" fontId="8" fillId="0" borderId="0"/>
    <xf numFmtId="165" fontId="8" fillId="0" borderId="0" applyFont="0" applyFill="0" applyBorder="0" applyAlignment="0" applyProtection="0"/>
    <xf numFmtId="44" fontId="9" fillId="0" borderId="0" applyFont="0" applyFill="0" applyBorder="0" applyAlignment="0" applyProtection="0"/>
    <xf numFmtId="0" fontId="25" fillId="0" borderId="0" applyNumberFormat="0" applyFill="0" applyBorder="0" applyAlignment="0" applyProtection="0"/>
  </cellStyleXfs>
  <cellXfs count="94">
    <xf numFmtId="0" fontId="0" fillId="0" borderId="0" xfId="0"/>
    <xf numFmtId="0" fontId="1" fillId="0" borderId="0" xfId="0" applyFont="1"/>
    <xf numFmtId="0" fontId="2" fillId="0" borderId="0" xfId="0" applyFont="1"/>
    <xf numFmtId="0" fontId="3" fillId="0" borderId="0" xfId="0" applyFont="1" applyAlignment="1">
      <alignment horizontal="left" vertical="center"/>
    </xf>
    <xf numFmtId="0" fontId="4" fillId="0" borderId="0" xfId="0" applyFont="1" applyAlignment="1">
      <alignment horizontal="center" vertical="center"/>
    </xf>
    <xf numFmtId="1" fontId="7" fillId="3" borderId="1" xfId="0" applyNumberFormat="1" applyFont="1" applyFill="1" applyBorder="1" applyAlignment="1">
      <alignment horizontal="center" vertical="center" wrapText="1"/>
    </xf>
    <xf numFmtId="0" fontId="8" fillId="0" borderId="0" xfId="1"/>
    <xf numFmtId="0" fontId="2" fillId="0" borderId="2" xfId="1" applyFont="1" applyBorder="1" applyAlignment="1">
      <alignment horizontal="left" vertical="center" wrapText="1" indent="2"/>
    </xf>
    <xf numFmtId="1" fontId="7" fillId="3" borderId="8"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6" xfId="0" applyFont="1" applyFill="1" applyBorder="1" applyAlignment="1">
      <alignment horizontal="left" vertical="center" wrapText="1" indent="1"/>
    </xf>
    <xf numFmtId="0" fontId="7" fillId="3" borderId="1"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1" xfId="0" applyFont="1" applyFill="1" applyBorder="1" applyAlignment="1">
      <alignment horizontal="left" vertical="center" wrapText="1" inden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indent="1"/>
    </xf>
    <xf numFmtId="0" fontId="7" fillId="3" borderId="8" xfId="0" applyFont="1" applyFill="1" applyBorder="1" applyAlignment="1">
      <alignment horizontal="center" vertical="center" wrapText="1"/>
    </xf>
    <xf numFmtId="0" fontId="7" fillId="0" borderId="9" xfId="0" applyFont="1" applyBorder="1" applyAlignment="1">
      <alignment horizontal="left" vertical="center" wrapText="1" indent="1"/>
    </xf>
    <xf numFmtId="164" fontId="10" fillId="2" borderId="10" xfId="0" applyNumberFormat="1"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5" xfId="0" applyFont="1" applyFill="1" applyBorder="1" applyAlignment="1">
      <alignment horizontal="left" vertical="center" wrapText="1" indent="1"/>
    </xf>
    <xf numFmtId="0" fontId="5" fillId="6" borderId="15" xfId="0" applyFont="1" applyFill="1" applyBorder="1" applyAlignment="1">
      <alignment horizontal="center" vertical="center" wrapText="1"/>
    </xf>
    <xf numFmtId="0" fontId="5" fillId="6" borderId="9" xfId="0" applyFont="1" applyFill="1" applyBorder="1" applyAlignment="1">
      <alignment horizontal="left" vertical="center" wrapText="1" indent="1"/>
    </xf>
    <xf numFmtId="0" fontId="7" fillId="2" borderId="9"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10" xfId="0" applyFont="1" applyFill="1" applyBorder="1" applyAlignment="1">
      <alignment horizontal="left" vertical="center" wrapText="1" indent="1"/>
    </xf>
    <xf numFmtId="8" fontId="10" fillId="2" borderId="17" xfId="0" applyNumberFormat="1" applyFont="1" applyFill="1" applyBorder="1" applyAlignment="1">
      <alignment horizontal="center" vertical="center"/>
    </xf>
    <xf numFmtId="0" fontId="10" fillId="0" borderId="16" xfId="0" applyFont="1" applyBorder="1" applyAlignment="1">
      <alignment horizontal="center" vertical="center" wrapText="1"/>
    </xf>
    <xf numFmtId="0" fontId="10" fillId="0" borderId="10" xfId="0" applyFont="1" applyBorder="1" applyAlignment="1">
      <alignment horizontal="left" vertical="center" wrapText="1" indent="1"/>
    </xf>
    <xf numFmtId="14" fontId="10" fillId="0" borderId="10" xfId="0" applyNumberFormat="1" applyFont="1" applyBorder="1" applyAlignment="1">
      <alignment horizontal="left" vertical="center" wrapText="1" indent="1"/>
    </xf>
    <xf numFmtId="14" fontId="10" fillId="5" borderId="10" xfId="0" applyNumberFormat="1" applyFont="1" applyFill="1" applyBorder="1" applyAlignment="1">
      <alignment horizontal="left" vertical="center" wrapText="1" indent="1"/>
    </xf>
    <xf numFmtId="0" fontId="10" fillId="0" borderId="13" xfId="0" applyFont="1" applyBorder="1" applyAlignment="1">
      <alignment horizontal="center" vertical="center" wrapText="1"/>
    </xf>
    <xf numFmtId="0" fontId="10" fillId="0" borderId="18" xfId="0" applyFont="1" applyBorder="1" applyAlignment="1">
      <alignment horizontal="left" vertical="center" wrapText="1" indent="1"/>
    </xf>
    <xf numFmtId="14" fontId="10" fillId="0" borderId="18" xfId="0" applyNumberFormat="1" applyFont="1" applyBorder="1" applyAlignment="1">
      <alignment horizontal="left" vertical="center" wrapText="1" indent="1"/>
    </xf>
    <xf numFmtId="8" fontId="10" fillId="2" borderId="11" xfId="0" applyNumberFormat="1" applyFont="1" applyFill="1" applyBorder="1" applyAlignment="1">
      <alignment horizontal="center" vertical="center"/>
    </xf>
    <xf numFmtId="164" fontId="7" fillId="2" borderId="1" xfId="0" applyNumberFormat="1" applyFont="1" applyFill="1" applyBorder="1" applyAlignment="1">
      <alignment vertical="center" wrapText="1"/>
    </xf>
    <xf numFmtId="164" fontId="7" fillId="2" borderId="8" xfId="0" applyNumberFormat="1" applyFont="1" applyFill="1" applyBorder="1" applyAlignment="1">
      <alignment vertical="center" wrapText="1"/>
    </xf>
    <xf numFmtId="0" fontId="7" fillId="3" borderId="8" xfId="0" applyFont="1" applyFill="1" applyBorder="1" applyAlignment="1">
      <alignment horizontal="center" vertical="center"/>
    </xf>
    <xf numFmtId="0" fontId="7" fillId="3" borderId="1" xfId="3" applyNumberFormat="1" applyFont="1" applyFill="1" applyBorder="1" applyAlignment="1">
      <alignment horizontal="left" vertical="center" wrapText="1" indent="1"/>
    </xf>
    <xf numFmtId="0" fontId="7" fillId="3" borderId="8" xfId="0" applyFont="1" applyFill="1" applyBorder="1" applyAlignment="1">
      <alignment horizontal="left" vertical="center" wrapText="1" indent="1"/>
    </xf>
    <xf numFmtId="0" fontId="5" fillId="6" borderId="5" xfId="0" applyFont="1" applyFill="1" applyBorder="1" applyAlignment="1">
      <alignment horizontal="center" vertical="center" wrapText="1"/>
    </xf>
    <xf numFmtId="0" fontId="5" fillId="6" borderId="6" xfId="0" applyFont="1" applyFill="1" applyBorder="1" applyAlignment="1">
      <alignment horizontal="left" vertical="center" wrapText="1" indent="1"/>
    </xf>
    <xf numFmtId="0" fontId="5" fillId="6" borderId="6"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3" borderId="4" xfId="0" applyFont="1" applyFill="1" applyBorder="1" applyAlignment="1">
      <alignment horizontal="center" vertical="center"/>
    </xf>
    <xf numFmtId="0" fontId="7" fillId="3" borderId="1" xfId="0" applyFont="1" applyFill="1" applyBorder="1" applyAlignment="1">
      <alignment horizontal="left" vertical="center" wrapText="1" indent="2"/>
    </xf>
    <xf numFmtId="0" fontId="7" fillId="3" borderId="7" xfId="0" applyFont="1" applyFill="1" applyBorder="1" applyAlignment="1">
      <alignment horizontal="center" vertical="center" wrapText="1"/>
    </xf>
    <xf numFmtId="0" fontId="7" fillId="3" borderId="8" xfId="0" applyFont="1" applyFill="1" applyBorder="1" applyAlignment="1">
      <alignment horizontal="left" vertical="center" indent="1"/>
    </xf>
    <xf numFmtId="0" fontId="0" fillId="3" borderId="0" xfId="0" applyFill="1"/>
    <xf numFmtId="0" fontId="7" fillId="3" borderId="1" xfId="0" applyFont="1" applyFill="1" applyBorder="1" applyAlignment="1">
      <alignment horizontal="left" vertical="center" wrapText="1" indent="3"/>
    </xf>
    <xf numFmtId="166" fontId="7" fillId="3" borderId="1" xfId="0" applyNumberFormat="1" applyFont="1" applyFill="1" applyBorder="1" applyAlignment="1">
      <alignment vertical="center" wrapText="1"/>
    </xf>
    <xf numFmtId="166" fontId="7" fillId="3" borderId="3" xfId="0" applyNumberFormat="1" applyFont="1" applyFill="1" applyBorder="1" applyAlignment="1">
      <alignment vertical="center" wrapText="1"/>
    </xf>
    <xf numFmtId="166" fontId="7" fillId="3" borderId="8" xfId="0" applyNumberFormat="1" applyFont="1" applyFill="1" applyBorder="1" applyAlignment="1">
      <alignment vertical="center" wrapText="1"/>
    </xf>
    <xf numFmtId="0" fontId="11" fillId="0" borderId="0" xfId="0" applyFont="1" applyAlignment="1">
      <alignment horizontal="left" vertical="center"/>
    </xf>
    <xf numFmtId="0" fontId="10" fillId="3" borderId="19" xfId="0" applyFont="1" applyFill="1" applyBorder="1" applyAlignment="1">
      <alignment horizontal="center" vertical="center" wrapText="1"/>
    </xf>
    <xf numFmtId="14" fontId="10" fillId="3" borderId="16" xfId="0" applyNumberFormat="1" applyFont="1" applyFill="1" applyBorder="1" applyAlignment="1">
      <alignment horizontal="left" vertical="center" wrapText="1" indent="2"/>
    </xf>
    <xf numFmtId="8" fontId="10" fillId="2" borderId="10" xfId="0" applyNumberFormat="1" applyFont="1" applyFill="1" applyBorder="1" applyAlignment="1">
      <alignment horizontal="center" vertical="center"/>
    </xf>
    <xf numFmtId="0" fontId="10" fillId="3" borderId="10" xfId="0" applyFont="1" applyFill="1" applyBorder="1" applyAlignment="1">
      <alignment horizontal="left" vertical="center" wrapText="1" indent="2"/>
    </xf>
    <xf numFmtId="14" fontId="10" fillId="3" borderId="10" xfId="0" applyNumberFormat="1" applyFont="1" applyFill="1" applyBorder="1" applyAlignment="1">
      <alignment horizontal="left" vertical="center" wrapText="1" indent="2"/>
    </xf>
    <xf numFmtId="0" fontId="10" fillId="5" borderId="19" xfId="0" applyFont="1" applyFill="1" applyBorder="1" applyAlignment="1">
      <alignment horizontal="center" vertical="center" wrapText="1"/>
    </xf>
    <xf numFmtId="0" fontId="10" fillId="5" borderId="10" xfId="0" applyFont="1" applyFill="1" applyBorder="1" applyAlignment="1">
      <alignment horizontal="left" vertical="center" wrapText="1" indent="2"/>
    </xf>
    <xf numFmtId="14" fontId="10" fillId="5" borderId="10" xfId="0" applyNumberFormat="1" applyFont="1" applyFill="1" applyBorder="1" applyAlignment="1">
      <alignment horizontal="left" vertical="center" wrapText="1" indent="2"/>
    </xf>
    <xf numFmtId="14" fontId="10" fillId="5" borderId="16" xfId="0" applyNumberFormat="1" applyFont="1" applyFill="1" applyBorder="1" applyAlignment="1">
      <alignment horizontal="left" vertical="center" wrapText="1" indent="2"/>
    </xf>
    <xf numFmtId="0" fontId="13" fillId="0" borderId="0" xfId="0" applyFont="1" applyAlignment="1">
      <alignment horizontal="left" vertical="center"/>
    </xf>
    <xf numFmtId="0" fontId="14" fillId="0" borderId="0" xfId="0" applyFont="1" applyAlignment="1">
      <alignment horizontal="left" vertical="center"/>
    </xf>
    <xf numFmtId="164" fontId="7" fillId="2" borderId="9" xfId="0" applyNumberFormat="1" applyFont="1" applyFill="1" applyBorder="1" applyAlignment="1">
      <alignment horizontal="center" vertical="center"/>
    </xf>
    <xf numFmtId="0" fontId="7" fillId="0" borderId="9" xfId="0" applyFont="1" applyBorder="1" applyAlignment="1">
      <alignment horizontal="left" vertical="center" wrapText="1" indent="2"/>
    </xf>
    <xf numFmtId="0" fontId="7" fillId="5" borderId="3" xfId="0" applyFont="1" applyFill="1" applyBorder="1" applyAlignment="1">
      <alignment horizontal="center" vertical="center" wrapText="1"/>
    </xf>
    <xf numFmtId="0" fontId="10" fillId="3" borderId="10" xfId="0" applyFont="1" applyFill="1" applyBorder="1" applyAlignment="1">
      <alignment horizontal="center" vertical="center"/>
    </xf>
    <xf numFmtId="0" fontId="10" fillId="3" borderId="18" xfId="0" applyFont="1" applyFill="1" applyBorder="1" applyAlignment="1">
      <alignment horizontal="center" vertical="center"/>
    </xf>
    <xf numFmtId="0" fontId="15" fillId="0" borderId="0" xfId="0" applyFont="1" applyAlignment="1">
      <alignment horizontal="left"/>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xf>
    <xf numFmtId="0" fontId="5" fillId="4" borderId="9" xfId="0" applyFont="1" applyFill="1" applyBorder="1" applyAlignment="1">
      <alignment horizontal="left" vertical="center" wrapText="1" indent="1"/>
    </xf>
    <xf numFmtId="0" fontId="5" fillId="4" borderId="9" xfId="0" applyFont="1" applyFill="1" applyBorder="1" applyAlignment="1">
      <alignment horizontal="center" vertical="center" wrapText="1"/>
    </xf>
    <xf numFmtId="167" fontId="10" fillId="5" borderId="10" xfId="0" applyNumberFormat="1" applyFont="1" applyFill="1" applyBorder="1" applyAlignment="1">
      <alignment horizontal="center" vertical="center"/>
    </xf>
    <xf numFmtId="167" fontId="10" fillId="0" borderId="10" xfId="0" applyNumberFormat="1" applyFont="1" applyBorder="1" applyAlignment="1">
      <alignment horizontal="center" vertical="center"/>
    </xf>
    <xf numFmtId="167" fontId="10" fillId="5" borderId="16" xfId="0" applyNumberFormat="1" applyFont="1" applyFill="1" applyBorder="1" applyAlignment="1">
      <alignment horizontal="center" vertical="center"/>
    </xf>
    <xf numFmtId="167" fontId="10" fillId="3" borderId="16" xfId="0" applyNumberFormat="1" applyFont="1" applyFill="1" applyBorder="1" applyAlignment="1">
      <alignment horizontal="center" vertical="center"/>
    </xf>
    <xf numFmtId="167" fontId="10" fillId="0" borderId="18" xfId="0" applyNumberFormat="1" applyFont="1" applyBorder="1" applyAlignment="1">
      <alignment horizontal="center" vertical="center"/>
    </xf>
    <xf numFmtId="0" fontId="20" fillId="0" borderId="0" xfId="0" applyFont="1" applyAlignment="1">
      <alignment vertical="center"/>
    </xf>
    <xf numFmtId="0" fontId="21" fillId="0" borderId="0" xfId="0" applyFont="1"/>
    <xf numFmtId="0" fontId="19" fillId="0" borderId="0" xfId="0" applyFont="1"/>
    <xf numFmtId="0" fontId="15" fillId="0" borderId="10" xfId="0" applyFont="1" applyBorder="1"/>
    <xf numFmtId="164" fontId="15" fillId="0" borderId="10" xfId="0" applyNumberFormat="1" applyFont="1" applyBorder="1"/>
    <xf numFmtId="0" fontId="23" fillId="8" borderId="10" xfId="0" applyFont="1" applyFill="1" applyBorder="1" applyAlignment="1">
      <alignment horizontal="left" vertical="center" indent="1"/>
    </xf>
    <xf numFmtId="0" fontId="22" fillId="9" borderId="10" xfId="0" applyFont="1" applyFill="1" applyBorder="1" applyAlignment="1">
      <alignment horizontal="left" vertical="center" indent="1"/>
    </xf>
    <xf numFmtId="0" fontId="19" fillId="0" borderId="0" xfId="0" applyFont="1" applyAlignment="1">
      <alignment horizontal="left" vertical="center" indent="1"/>
    </xf>
    <xf numFmtId="0" fontId="24" fillId="0" borderId="0" xfId="0" applyFont="1" applyAlignment="1">
      <alignment horizontal="left"/>
    </xf>
    <xf numFmtId="0" fontId="12" fillId="7" borderId="0" xfId="4" applyFont="1" applyFill="1" applyAlignment="1">
      <alignment horizontal="center" vertical="center"/>
    </xf>
  </cellXfs>
  <cellStyles count="5">
    <cellStyle name="Comma 2" xfId="2" xr:uid="{FA6D9C5C-3888-4AF0-B761-BC1430FC5AFE}"/>
    <cellStyle name="Currency" xfId="3" builtinId="4"/>
    <cellStyle name="Hyperlink" xfId="4" builtinId="8"/>
    <cellStyle name="Normal" xfId="0" builtinId="0"/>
    <cellStyle name="Normal 2" xfId="1" xr:uid="{B4B4FF18-FF9E-4C05-8D22-95EB39CCD200}"/>
  </cellStyles>
  <dxfs count="33">
    <dxf>
      <fill>
        <patternFill>
          <bgColor theme="8" tint="0.79998168889431442"/>
        </patternFill>
      </fill>
    </dxf>
    <dxf>
      <font>
        <b val="0"/>
        <i val="0"/>
        <strike val="0"/>
        <condense val="0"/>
        <extend val="0"/>
        <outline val="0"/>
        <shadow val="0"/>
        <u val="none"/>
        <vertAlign val="baseline"/>
        <sz val="11"/>
        <color theme="1" tint="0.249977111117893"/>
        <name val="Century Gothic"/>
        <family val="2"/>
        <scheme val="none"/>
      </font>
      <numFmt numFmtId="12" formatCode="&quot;$&quot;#,##0.00_);[Red]\(&quot;$&quot;#,##0.00\)"/>
      <fill>
        <patternFill patternType="none">
          <fgColor indexed="64"/>
          <bgColor theme="9" tint="0.79998168889431442"/>
        </patternFill>
      </fill>
      <alignment horizontal="center" vertical="center" textRotation="0" wrapText="0" indent="0" justifyLastLine="0" shrinkToFit="0" readingOrder="0"/>
      <border diagonalUp="0" diagonalDown="0">
        <left style="thin">
          <color theme="2" tint="-0.249977111117893"/>
        </left>
        <right/>
        <top style="thin">
          <color theme="2" tint="-0.249977111117893"/>
        </top>
        <bottom style="thin">
          <color theme="2" tint="-0.249977111117893"/>
        </bottom>
      </border>
    </dxf>
    <dxf>
      <font>
        <b val="0"/>
        <i val="0"/>
        <strike val="0"/>
        <condense val="0"/>
        <extend val="0"/>
        <outline val="0"/>
        <shadow val="0"/>
        <u val="none"/>
        <vertAlign val="baseline"/>
        <sz val="11"/>
        <color theme="1" tint="0.249977111117893"/>
        <name val="Century Gothic"/>
        <family val="2"/>
        <scheme val="none"/>
      </font>
      <numFmt numFmtId="12" formatCode="&quot;$&quot;#,##0.00_);[Red]\(&quot;$&quot;#,##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tint="0.249977111117893"/>
        <name val="Century Gothic"/>
        <family val="2"/>
        <scheme val="none"/>
      </font>
      <numFmt numFmtId="12" formatCode="&quot;$&quot;#,##0.00_);[Red]\(&quot;$&quot;#,##0.00\)"/>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tint="0.249977111117893"/>
        <name val="Century Gothic"/>
        <family val="2"/>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tint="0.249977111117893"/>
        <name val="Century Gothic"/>
        <family val="2"/>
        <scheme val="none"/>
      </font>
      <numFmt numFmtId="164" formatCode="&quot;$&quot;#,##0.00"/>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tint="0.249977111117893"/>
        <name val="Century Gothic"/>
        <family val="2"/>
        <scheme val="none"/>
      </font>
      <numFmt numFmtId="167" formatCode="mm/dd/yy;@"/>
      <fill>
        <patternFill patternType="none">
          <fgColor indexed="64"/>
          <bgColor auto="1"/>
        </patternFill>
      </fill>
      <alignment horizontal="center" vertical="center" textRotation="0" wrapText="0" indent="0" justifyLastLine="0" shrinkToFit="0" readingOrder="0"/>
      <border diagonalUp="0" diagonalDown="0">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tint="0.249977111117893"/>
        <name val="Century Gothic"/>
        <family val="2"/>
        <scheme val="none"/>
      </font>
      <numFmt numFmtId="19" formatCode="m/d/yy"/>
      <fill>
        <patternFill patternType="none">
          <fgColor indexed="64"/>
          <bgColor auto="1"/>
        </patternFill>
      </fill>
      <alignment horizontal="left" vertical="center" textRotation="0" wrapText="1" relativeIndent="1" justifyLastLine="0" shrinkToFit="0" readingOrder="0"/>
      <border diagonalUp="0" diagonalDown="0" outline="0">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11"/>
        <color theme="1" tint="0.249977111117893"/>
        <name val="Century Gothic"/>
        <family val="2"/>
        <scheme val="none"/>
      </font>
      <numFmt numFmtId="19" formatCode="m/d/yy"/>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2" tint="-0.249977111117893"/>
        </top>
        <bottom style="thin">
          <color theme="2" tint="-0.249977111117893"/>
        </bottom>
      </border>
    </dxf>
    <dxf>
      <font>
        <b val="0"/>
        <i val="0"/>
        <strike val="0"/>
        <condense val="0"/>
        <extend val="0"/>
        <outline val="0"/>
        <shadow val="0"/>
        <u val="none"/>
        <vertAlign val="baseline"/>
        <sz val="11"/>
        <color theme="1" tint="0.249977111117893"/>
        <name val="Century Gothic"/>
        <family val="2"/>
        <scheme val="none"/>
      </font>
      <fill>
        <patternFill patternType="none">
          <fgColor indexed="64"/>
          <bgColor auto="1"/>
        </patternFill>
      </fill>
      <alignment horizontal="left" vertical="center" textRotation="0" wrapText="1" relativeIndent="1" justifyLastLine="0" shrinkToFit="0" readingOrder="0"/>
      <border diagonalUp="0" diagonalDown="0" outline="0">
        <left style="thin">
          <color theme="2" tint="-0.249977111117893"/>
        </left>
        <right/>
        <top style="thin">
          <color theme="2" tint="-0.249977111117893"/>
        </top>
        <bottom style="thin">
          <color theme="2" tint="-0.249977111117893"/>
        </bottom>
      </border>
    </dxf>
    <dxf>
      <font>
        <b val="0"/>
        <i val="0"/>
        <strike val="0"/>
        <condense val="0"/>
        <extend val="0"/>
        <outline val="0"/>
        <shadow val="0"/>
        <u val="none"/>
        <vertAlign val="baseline"/>
        <sz val="11"/>
        <color theme="1" tint="0.249977111117893"/>
        <name val="Century Gothic"/>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top style="thin">
          <color theme="2" tint="-0.249977111117893"/>
        </top>
        <bottom style="thin">
          <color theme="2" tint="-0.249977111117893"/>
        </bottom>
      </border>
    </dxf>
    <dxf>
      <border>
        <top style="thin">
          <color theme="2" tint="-0.249977111117893"/>
        </top>
      </border>
    </dxf>
    <dxf>
      <border diagonalUp="0" diagonalDown="0">
        <left style="thin">
          <color theme="2" tint="-0.249977111117893"/>
        </left>
        <right style="thin">
          <color theme="2" tint="-0.249977111117893"/>
        </right>
        <top style="thin">
          <color theme="2" tint="-0.249977111117893"/>
        </top>
        <bottom style="thin">
          <color theme="2" tint="-0.249977111117893"/>
        </bottom>
      </border>
    </dxf>
    <dxf>
      <font>
        <strike val="0"/>
        <outline val="0"/>
        <shadow val="0"/>
        <u val="none"/>
        <vertAlign val="baseline"/>
        <sz val="11"/>
        <color theme="1" tint="0.249977111117893"/>
        <name val="Century Gothic"/>
        <family val="2"/>
        <scheme val="none"/>
      </font>
      <fill>
        <patternFill patternType="none">
          <fgColor indexed="64"/>
          <bgColor auto="1"/>
        </patternFill>
      </fill>
    </dxf>
    <dxf>
      <border>
        <bottom style="thin">
          <color theme="2" tint="-0.249977111117893"/>
        </bottom>
      </border>
    </dxf>
    <dxf>
      <font>
        <b val="0"/>
        <i val="0"/>
        <strike val="0"/>
        <condense val="0"/>
        <extend val="0"/>
        <outline val="0"/>
        <shadow val="0"/>
        <u val="none"/>
        <vertAlign val="baseline"/>
        <sz val="11"/>
        <color rgb="FF4A5759"/>
        <name val="Century Gothic"/>
        <family val="2"/>
        <scheme val="none"/>
      </font>
      <fill>
        <patternFill patternType="solid">
          <fgColor indexed="64"/>
          <bgColor rgb="FFB0C4B1"/>
        </patternFill>
      </fill>
      <alignment horizontal="center" vertical="center" textRotation="0" wrapText="1" indent="0" justifyLastLine="0" shrinkToFit="0" readingOrder="0"/>
      <border diagonalUp="0" diagonalDown="0">
        <left style="thin">
          <color theme="2" tint="-0.249977111117893"/>
        </left>
        <right style="thin">
          <color theme="2" tint="-0.249977111117893"/>
        </right>
        <top/>
        <bottom/>
        <vertical style="thin">
          <color theme="2" tint="-0.249977111117893"/>
        </vertical>
        <horizontal style="thin">
          <color theme="2" tint="-0.249977111117893"/>
        </horizontal>
      </border>
    </dxf>
    <dxf>
      <font>
        <b val="0"/>
        <i val="0"/>
        <strike val="0"/>
        <condense val="0"/>
        <extend val="0"/>
        <outline val="0"/>
        <shadow val="0"/>
        <u val="none"/>
        <vertAlign val="baseline"/>
        <sz val="11"/>
        <color theme="1" tint="0.34998626667073579"/>
        <name val="Century Gothic"/>
        <family val="2"/>
        <scheme val="none"/>
      </font>
      <fill>
        <patternFill patternType="solid">
          <fgColor indexed="64"/>
          <bgColor rgb="FFECF0F1"/>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tint="0.34998626667073579"/>
        <name val="Century Gothic"/>
        <family val="2"/>
        <scheme val="none"/>
      </font>
      <numFmt numFmtId="164" formatCode="&quot;$&quot;#,##0.00"/>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tint="0.34998626667073579"/>
        <name val="Century Gothic"/>
        <family val="2"/>
        <scheme val="none"/>
      </font>
      <numFmt numFmtId="164" formatCode="&quot;$&quot;#,##0.00"/>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tint="0.34998626667073579"/>
        <name val="Century Gothic"/>
        <family val="2"/>
        <scheme val="none"/>
      </font>
      <numFmt numFmtId="164" formatCode="&quot;$&quot;#,##0.00"/>
      <fill>
        <patternFill patternType="solid">
          <fgColor indexed="64"/>
          <bgColor theme="9" tint="0.79998168889431442"/>
        </patternFill>
      </fill>
      <alignment horizontal="general"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tint="0.34998626667073579"/>
        <name val="Century Gothic"/>
        <family val="2"/>
        <scheme val="none"/>
      </font>
      <numFmt numFmtId="166" formatCode="[$-F800]dddd\,\ mmmm\ dd\,\ yyyy"/>
      <fill>
        <patternFill patternType="solid">
          <fgColor indexed="64"/>
          <bgColor theme="0"/>
        </patternFill>
      </fill>
      <alignment horizontal="general"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tint="0.34998626667073579"/>
        <name val="Century Gothic"/>
        <family val="2"/>
        <scheme val="none"/>
      </font>
      <numFmt numFmtId="0" formatCode="General"/>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tint="0.34998626667073579"/>
        <name val="Century Gothic"/>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1"/>
        <color theme="1" tint="0.34998626667073579"/>
        <name val="Century Gothic"/>
        <family val="2"/>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tint="0.34998626667073579"/>
        <name val="Century Gothic"/>
        <family val="2"/>
        <scheme val="none"/>
      </font>
      <alignment horizontal="left" vertical="center" textRotation="0" wrapText="0"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tint="0.34998626667073579"/>
        <name val="Century Gothic"/>
        <family val="2"/>
        <scheme val="none"/>
      </font>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tint="0.34998626667073579"/>
        <name val="Century Gothic"/>
        <family val="2"/>
        <scheme val="none"/>
      </font>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tint="0.34998626667073579"/>
        <name val="Century Gothic"/>
        <family val="2"/>
        <scheme val="none"/>
      </font>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theme="1" tint="0.34998626667073579"/>
        <name val="Century Gothic"/>
        <family val="2"/>
        <scheme val="none"/>
      </font>
      <alignment horizontal="center" vertical="center" textRotation="0" wrapText="1" indent="0" justifyLastLine="0" shrinkToFit="0" readingOrder="0"/>
    </dxf>
    <dxf>
      <border outline="0">
        <bottom style="thin">
          <color theme="0" tint="-0.24994659260841701"/>
        </bottom>
      </border>
    </dxf>
    <dxf>
      <font>
        <b val="0"/>
        <i val="0"/>
        <strike val="0"/>
        <condense val="0"/>
        <extend val="0"/>
        <outline val="0"/>
        <shadow val="0"/>
        <u val="none"/>
        <vertAlign val="baseline"/>
        <sz val="11"/>
        <color theme="0"/>
        <name val="Century Gothic"/>
        <family val="2"/>
        <scheme val="none"/>
      </font>
      <fill>
        <patternFill patternType="solid">
          <fgColor indexed="64"/>
          <bgColor theme="9" tint="-0.249977111117893"/>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2" defaultPivotStyle="PivotStyleLight16"/>
  <colors>
    <mruColors>
      <color rgb="FF4A5759"/>
      <color rgb="FFECF0F1"/>
      <color rgb="FF00BD32"/>
      <color rgb="FFE5FCF5"/>
      <color rgb="FFDEDBD2"/>
      <color rgb="FFE5FFE9"/>
      <color rgb="FFB0C4B1"/>
      <color rgb="FFE0FBFC"/>
      <color rgb="FFC7EFFF"/>
      <color rgb="FFF6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63&amp;utm_source=template-excel&amp;utm_medium=content&amp;utm_campaign=Consignment+Inventory+Tracking+Spreadsheet-excel-12363&amp;lpa=Consignment+Inventory+Tracking+Spreadsheet+excel+12363"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7</xdr:col>
      <xdr:colOff>622300</xdr:colOff>
      <xdr:row>1</xdr:row>
      <xdr:rowOff>11745</xdr:rowOff>
    </xdr:to>
    <xdr:pic>
      <xdr:nvPicPr>
        <xdr:cNvPr id="3" name="Picture 2">
          <a:hlinkClick xmlns:r="http://schemas.openxmlformats.org/officeDocument/2006/relationships" r:id="rId1"/>
          <a:extLst>
            <a:ext uri="{FF2B5EF4-FFF2-40B4-BE49-F238E27FC236}">
              <a16:creationId xmlns:a16="http://schemas.microsoft.com/office/drawing/2014/main" id="{9A63C24D-BB96-D994-008C-545C1E7BB99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2700"/>
          <a:ext cx="10325100" cy="25771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698500</xdr:colOff>
      <xdr:row>19</xdr:row>
      <xdr:rowOff>50800</xdr:rowOff>
    </xdr:from>
    <xdr:to>
      <xdr:col>4</xdr:col>
      <xdr:colOff>279400</xdr:colOff>
      <xdr:row>34</xdr:row>
      <xdr:rowOff>203200</xdr:rowOff>
    </xdr:to>
    <xdr:pic>
      <xdr:nvPicPr>
        <xdr:cNvPr id="3" name="Graphic 2" descr="Bar graph with upward trend outline">
          <a:extLst>
            <a:ext uri="{FF2B5EF4-FFF2-40B4-BE49-F238E27FC236}">
              <a16:creationId xmlns:a16="http://schemas.microsoft.com/office/drawing/2014/main" id="{0B334CD6-E7F2-3B8B-F9B3-A341889A36E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146300" y="5740400"/>
          <a:ext cx="4102100" cy="4102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5423E56-F5D8-0E41-AB79-A99314FFD211}" name="Table4" displayName="Table4" ref="B3:M23" totalsRowShown="0" headerRowDxfId="32" dataDxfId="30" headerRowBorderDxfId="31" tableBorderDxfId="29" totalsRowBorderDxfId="28">
  <autoFilter ref="B3:M23" xr:uid="{C5423E56-F5D8-0E41-AB79-A99314FFD211}"/>
  <tableColumns count="12">
    <tableColumn id="1" xr3:uid="{2FFA9054-FC22-2246-A87B-38086D89258C}" name="Product ID" dataDxfId="27"/>
    <tableColumn id="2" xr3:uid="{09059B1F-17BA-3D4A-8C5D-61A0B53C289B}" name="Item Name" dataDxfId="26"/>
    <tableColumn id="3" xr3:uid="{4AE799AF-A370-B946-9A49-B794C99D632E}" name="Description" dataDxfId="25"/>
    <tableColumn id="4" xr3:uid="{CFC14231-C50F-074E-A4C6-EA2DC25C18F6}" name="Designer" dataDxfId="24"/>
    <tableColumn id="5" xr3:uid="{B757D16A-48AD-E343-9CD7-510E6044149E}" name="Size" dataDxfId="23"/>
    <tableColumn id="6" xr3:uid="{58EE2DCB-7A42-E349-B0D0-A6C05D15EC02}" name="Quantity" dataDxfId="22"/>
    <tableColumn id="7" xr3:uid="{A0C1E76B-41F1-A741-B550-71A75E09F27D}" name="Consignor Name" dataDxfId="21"/>
    <tableColumn id="8" xr3:uid="{F46EC48D-9CAE-1D4E-98DA-1C563552A972}" name="Consignment Date" dataDxfId="20"/>
    <tableColumn id="9" xr3:uid="{2DB02D0B-288B-9A46-85C1-8D62D8F99EBA}" name="Unit Price" dataDxfId="19"/>
    <tableColumn id="10" xr3:uid="{636939F2-17DA-944C-B739-E8A720A665AC}" name="Consignor Payout" dataDxfId="18"/>
    <tableColumn id="11" xr3:uid="{2FB393FB-1BCF-A54E-9E35-DD11B1A739C0}" name="Seller Share" dataDxfId="17">
      <calculatedColumnFormula>J4-K4</calculatedColumnFormula>
    </tableColumn>
    <tableColumn id="12" xr3:uid="{EE381775-4A27-4441-8F0A-95978CDB62FC}" name="Notes" dataDxfId="1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35B8C49-C82C-B642-8434-C9C70537EC80}" name="Table3" displayName="Table3" ref="B2:K18" totalsRowShown="0" headerRowDxfId="15" dataDxfId="13" headerRowBorderDxfId="14" tableBorderDxfId="12" totalsRowBorderDxfId="11">
  <autoFilter ref="B2:K18" xr:uid="{235B8C49-C82C-B642-8434-C9C70537EC80}"/>
  <tableColumns count="10">
    <tableColumn id="1" xr3:uid="{54AAD6CD-268E-C54D-ADE0-C5C6ADB6FB2F}" name="Product ID" dataDxfId="10"/>
    <tableColumn id="2" xr3:uid="{3DFD3E2D-C1C6-0A40-BE4A-C95198BE9C51}" name="Item Name" dataDxfId="9"/>
    <tableColumn id="3" xr3:uid="{14F2D12D-CDA9-D146-A217-167B394D5BF5}" name="Item Description" dataDxfId="8"/>
    <tableColumn id="4" xr3:uid="{003196A9-F264-4944-A8B0-C73C5709CB7F}" name="Consignor Name" dataDxfId="7"/>
    <tableColumn id="5" xr3:uid="{499BB9DC-3AFE-EB48-B9F3-462D18766F64}" name="Sale Date" dataDxfId="6"/>
    <tableColumn id="6" xr3:uid="{2D1D168C-0F07-794F-9651-4314336A1FA4}" name="Unit Price" dataDxfId="5">
      <calculatedColumnFormula>_xlfn.IFNA(VLOOKUP(B3, 'Inventory Tracking'!B:J, 9, FALSE),"")</calculatedColumnFormula>
    </tableColumn>
    <tableColumn id="7" xr3:uid="{C7A11B4B-E2A4-CC4A-AD75-DCCF42041FC3}" name="Quantity Sold" dataDxfId="4"/>
    <tableColumn id="11" xr3:uid="{9FC1B716-B88F-5945-A2CC-A8E23E377072}" name="Gross Sales" dataDxfId="3">
      <calculatedColumnFormula>_xlfn.IFNA(G3*H3,"")</calculatedColumnFormula>
    </tableColumn>
    <tableColumn id="10" xr3:uid="{E64E5481-68BE-3B41-88C9-3E34397BEB5F}" name="Consignor Payout" dataDxfId="2">
      <calculatedColumnFormula>_xlfn.IFNA(VLOOKUP(B3, 'Inventory Tracking'!B:K, 10, FALSE),"")</calculatedColumnFormula>
    </tableColumn>
    <tableColumn id="9" xr3:uid="{8F476051-5746-1E43-932A-FA1EADCCB14F}" name="Net Sales" dataDxfId="1">
      <calculatedColumnFormula>I3-(H3*J3)</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63&amp;utm_source=template-excel&amp;utm_medium=content&amp;utm_campaign=Consignment+Inventory+Tracking+Spreadsheet-excel-12363&amp;lpa=Consignment+Inventory+Tracking+Spreadsheet+excel+12363"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B8638-DA98-CA4B-BB80-0DD1C7A7C961}">
  <sheetPr>
    <tabColor theme="9" tint="-0.249977111117893"/>
    <pageSetUpPr fitToPage="1"/>
  </sheetPr>
  <dimension ref="A1:N25"/>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5" customWidth="1"/>
    <col min="2" max="2" width="14.6640625" customWidth="1"/>
    <col min="3" max="3" width="27.33203125" customWidth="1"/>
    <col min="4" max="4" width="34.6640625" customWidth="1"/>
    <col min="5" max="5" width="20.6640625" customWidth="1"/>
    <col min="6" max="6" width="13.5" customWidth="1"/>
    <col min="7" max="7" width="13" customWidth="1"/>
    <col min="8" max="8" width="25.33203125" customWidth="1"/>
    <col min="9" max="9" width="20.6640625" customWidth="1"/>
    <col min="10" max="10" width="15.1640625" customWidth="1"/>
    <col min="11" max="11" width="20.33203125" customWidth="1"/>
    <col min="12" max="12" width="15.83203125" customWidth="1"/>
    <col min="13" max="13" width="29.33203125" customWidth="1"/>
    <col min="14" max="14" width="3.5" customWidth="1"/>
  </cols>
  <sheetData>
    <row r="1" spans="1:14" ht="203" customHeight="1" x14ac:dyDescent="0.2"/>
    <row r="2" spans="1:14" ht="60" customHeight="1" x14ac:dyDescent="0.2">
      <c r="A2" s="1"/>
      <c r="B2" s="56" t="s">
        <v>25</v>
      </c>
      <c r="C2" s="3"/>
      <c r="D2" s="4"/>
      <c r="E2" s="4"/>
      <c r="F2" s="4"/>
      <c r="G2" s="4"/>
      <c r="H2" s="2"/>
      <c r="I2" s="2"/>
      <c r="J2" s="2"/>
      <c r="K2" s="2"/>
      <c r="L2" s="2"/>
      <c r="M2" s="2"/>
      <c r="N2" s="2"/>
    </row>
    <row r="3" spans="1:14" ht="35" customHeight="1" x14ac:dyDescent="0.2">
      <c r="B3" s="42" t="s">
        <v>17</v>
      </c>
      <c r="C3" s="43" t="s">
        <v>4</v>
      </c>
      <c r="D3" s="43" t="s">
        <v>5</v>
      </c>
      <c r="E3" s="43" t="s">
        <v>6</v>
      </c>
      <c r="F3" s="44" t="s">
        <v>7</v>
      </c>
      <c r="G3" s="44" t="s">
        <v>8</v>
      </c>
      <c r="H3" s="43" t="s">
        <v>22</v>
      </c>
      <c r="I3" s="43" t="s">
        <v>9</v>
      </c>
      <c r="J3" s="9" t="s">
        <v>10</v>
      </c>
      <c r="K3" s="10" t="s">
        <v>11</v>
      </c>
      <c r="L3" s="9" t="s">
        <v>24</v>
      </c>
      <c r="M3" s="43" t="s">
        <v>12</v>
      </c>
    </row>
    <row r="4" spans="1:14" ht="22" customHeight="1" x14ac:dyDescent="0.2">
      <c r="B4" s="12">
        <v>101010</v>
      </c>
      <c r="C4" s="13"/>
      <c r="D4" s="14"/>
      <c r="E4" s="15"/>
      <c r="F4" s="5"/>
      <c r="G4" s="11"/>
      <c r="H4" s="40" t="s">
        <v>23</v>
      </c>
      <c r="I4" s="53"/>
      <c r="J4" s="37">
        <v>25</v>
      </c>
      <c r="K4" s="37">
        <v>10</v>
      </c>
      <c r="L4" s="37">
        <f t="shared" ref="L4:L23" si="0">J4-K4</f>
        <v>15</v>
      </c>
      <c r="M4" s="45"/>
    </row>
    <row r="5" spans="1:14" ht="22" customHeight="1" x14ac:dyDescent="0.2">
      <c r="B5" s="12">
        <v>121212</v>
      </c>
      <c r="C5" s="13"/>
      <c r="D5" s="14"/>
      <c r="E5" s="15"/>
      <c r="F5" s="5"/>
      <c r="G5" s="11"/>
      <c r="H5" s="13" t="s">
        <v>27</v>
      </c>
      <c r="I5" s="53"/>
      <c r="J5" s="37">
        <v>100</v>
      </c>
      <c r="K5" s="37">
        <v>45</v>
      </c>
      <c r="L5" s="37">
        <f t="shared" si="0"/>
        <v>55</v>
      </c>
      <c r="M5" s="45"/>
    </row>
    <row r="6" spans="1:14" ht="22" customHeight="1" x14ac:dyDescent="0.2">
      <c r="B6" s="12">
        <v>134567</v>
      </c>
      <c r="C6" s="13"/>
      <c r="D6" s="14"/>
      <c r="E6" s="15"/>
      <c r="F6" s="5"/>
      <c r="G6" s="11"/>
      <c r="H6" s="40" t="s">
        <v>23</v>
      </c>
      <c r="I6" s="53"/>
      <c r="J6" s="37">
        <v>650</v>
      </c>
      <c r="K6" s="37">
        <v>300</v>
      </c>
      <c r="L6" s="37">
        <f t="shared" si="0"/>
        <v>350</v>
      </c>
      <c r="M6" s="45"/>
    </row>
    <row r="7" spans="1:14" ht="22" customHeight="1" x14ac:dyDescent="0.2">
      <c r="B7" s="12"/>
      <c r="C7" s="13"/>
      <c r="D7" s="14"/>
      <c r="E7" s="15"/>
      <c r="F7" s="5"/>
      <c r="G7" s="11"/>
      <c r="H7" s="13"/>
      <c r="I7" s="53"/>
      <c r="J7" s="37">
        <v>0</v>
      </c>
      <c r="K7" s="37">
        <v>0</v>
      </c>
      <c r="L7" s="37">
        <f t="shared" si="0"/>
        <v>0</v>
      </c>
      <c r="M7" s="45"/>
    </row>
    <row r="8" spans="1:14" ht="22" customHeight="1" x14ac:dyDescent="0.2">
      <c r="B8" s="12"/>
      <c r="C8" s="13"/>
      <c r="D8" s="14"/>
      <c r="E8" s="15"/>
      <c r="F8" s="5"/>
      <c r="G8" s="11"/>
      <c r="H8" s="13"/>
      <c r="I8" s="53"/>
      <c r="J8" s="37">
        <v>0</v>
      </c>
      <c r="K8" s="37">
        <v>0</v>
      </c>
      <c r="L8" s="37">
        <f t="shared" si="0"/>
        <v>0</v>
      </c>
      <c r="M8" s="45"/>
    </row>
    <row r="9" spans="1:14" ht="22" customHeight="1" x14ac:dyDescent="0.2">
      <c r="B9" s="12"/>
      <c r="C9" s="13"/>
      <c r="D9" s="14"/>
      <c r="E9" s="15"/>
      <c r="F9" s="5"/>
      <c r="G9" s="47"/>
      <c r="H9" s="48"/>
      <c r="I9" s="54"/>
      <c r="J9" s="37">
        <v>0</v>
      </c>
      <c r="K9" s="37">
        <v>0</v>
      </c>
      <c r="L9" s="37">
        <f t="shared" ref="L9:L13" si="1">J9-K9</f>
        <v>0</v>
      </c>
      <c r="M9" s="45"/>
    </row>
    <row r="10" spans="1:14" ht="22" customHeight="1" x14ac:dyDescent="0.2">
      <c r="B10" s="12"/>
      <c r="C10" s="13"/>
      <c r="D10" s="14"/>
      <c r="E10" s="15"/>
      <c r="F10" s="5"/>
      <c r="G10" s="47"/>
      <c r="H10" s="48"/>
      <c r="I10" s="54"/>
      <c r="J10" s="37">
        <v>0</v>
      </c>
      <c r="K10" s="37">
        <v>0</v>
      </c>
      <c r="L10" s="37">
        <f t="shared" si="1"/>
        <v>0</v>
      </c>
      <c r="M10" s="45"/>
    </row>
    <row r="11" spans="1:14" ht="22" customHeight="1" x14ac:dyDescent="0.2">
      <c r="B11" s="12"/>
      <c r="C11" s="13"/>
      <c r="D11" s="14"/>
      <c r="E11" s="15"/>
      <c r="F11" s="5"/>
      <c r="G11" s="47"/>
      <c r="H11" s="48"/>
      <c r="I11" s="54"/>
      <c r="J11" s="37">
        <v>0</v>
      </c>
      <c r="K11" s="37">
        <v>0</v>
      </c>
      <c r="L11" s="37">
        <f t="shared" si="1"/>
        <v>0</v>
      </c>
      <c r="M11" s="45"/>
    </row>
    <row r="12" spans="1:14" ht="22" customHeight="1" x14ac:dyDescent="0.2">
      <c r="B12" s="12"/>
      <c r="C12" s="13"/>
      <c r="D12" s="14"/>
      <c r="E12" s="15"/>
      <c r="F12" s="5"/>
      <c r="G12" s="47"/>
      <c r="H12" s="48"/>
      <c r="I12" s="54"/>
      <c r="J12" s="37">
        <v>0</v>
      </c>
      <c r="K12" s="37">
        <v>0</v>
      </c>
      <c r="L12" s="37">
        <f t="shared" si="1"/>
        <v>0</v>
      </c>
      <c r="M12" s="45"/>
    </row>
    <row r="13" spans="1:14" ht="22" customHeight="1" x14ac:dyDescent="0.2">
      <c r="B13" s="12"/>
      <c r="C13" s="13"/>
      <c r="D13" s="14"/>
      <c r="E13" s="15"/>
      <c r="F13" s="5"/>
      <c r="G13" s="47"/>
      <c r="H13" s="48"/>
      <c r="I13" s="54"/>
      <c r="J13" s="37">
        <v>0</v>
      </c>
      <c r="K13" s="37">
        <v>0</v>
      </c>
      <c r="L13" s="37">
        <f t="shared" si="1"/>
        <v>0</v>
      </c>
      <c r="M13" s="45"/>
    </row>
    <row r="14" spans="1:14" ht="22" customHeight="1" x14ac:dyDescent="0.2">
      <c r="B14" s="12"/>
      <c r="C14" s="13"/>
      <c r="D14" s="14"/>
      <c r="E14" s="15"/>
      <c r="F14" s="5"/>
      <c r="G14" s="47"/>
      <c r="H14" s="52"/>
      <c r="I14" s="54"/>
      <c r="J14" s="37">
        <v>0</v>
      </c>
      <c r="K14" s="37">
        <v>0</v>
      </c>
      <c r="L14" s="37">
        <f t="shared" ref="L14:L18" si="2">J14-K14</f>
        <v>0</v>
      </c>
      <c r="M14" s="45"/>
    </row>
    <row r="15" spans="1:14" ht="22" customHeight="1" x14ac:dyDescent="0.2">
      <c r="B15" s="12"/>
      <c r="C15" s="13"/>
      <c r="D15" s="14"/>
      <c r="E15" s="15"/>
      <c r="F15" s="5"/>
      <c r="G15" s="47"/>
      <c r="H15" s="52"/>
      <c r="I15" s="54"/>
      <c r="J15" s="37">
        <v>0</v>
      </c>
      <c r="K15" s="37">
        <v>0</v>
      </c>
      <c r="L15" s="37">
        <f t="shared" si="2"/>
        <v>0</v>
      </c>
      <c r="M15" s="45"/>
    </row>
    <row r="16" spans="1:14" ht="22" customHeight="1" x14ac:dyDescent="0.2">
      <c r="B16" s="12"/>
      <c r="C16" s="13"/>
      <c r="D16" s="14"/>
      <c r="E16" s="15"/>
      <c r="F16" s="5"/>
      <c r="G16" s="47"/>
      <c r="H16" s="52"/>
      <c r="I16" s="54"/>
      <c r="J16" s="37">
        <v>0</v>
      </c>
      <c r="K16" s="37">
        <v>0</v>
      </c>
      <c r="L16" s="37">
        <f t="shared" si="2"/>
        <v>0</v>
      </c>
      <c r="M16" s="45"/>
    </row>
    <row r="17" spans="2:13" ht="22" customHeight="1" x14ac:dyDescent="0.2">
      <c r="B17" s="12"/>
      <c r="C17" s="13"/>
      <c r="D17" s="14"/>
      <c r="E17" s="15"/>
      <c r="F17" s="5"/>
      <c r="G17" s="47"/>
      <c r="H17" s="52"/>
      <c r="I17" s="54"/>
      <c r="J17" s="37">
        <v>0</v>
      </c>
      <c r="K17" s="37">
        <v>0</v>
      </c>
      <c r="L17" s="37">
        <f t="shared" si="2"/>
        <v>0</v>
      </c>
      <c r="M17" s="45"/>
    </row>
    <row r="18" spans="2:13" ht="22" customHeight="1" x14ac:dyDescent="0.2">
      <c r="B18" s="12"/>
      <c r="C18" s="13"/>
      <c r="D18" s="14"/>
      <c r="E18" s="15"/>
      <c r="F18" s="5"/>
      <c r="G18" s="47"/>
      <c r="H18" s="52"/>
      <c r="I18" s="54"/>
      <c r="J18" s="37">
        <v>0</v>
      </c>
      <c r="K18" s="37">
        <v>0</v>
      </c>
      <c r="L18" s="37">
        <f t="shared" si="2"/>
        <v>0</v>
      </c>
      <c r="M18" s="45"/>
    </row>
    <row r="19" spans="2:13" ht="22" customHeight="1" x14ac:dyDescent="0.2">
      <c r="B19" s="12"/>
      <c r="C19" s="13"/>
      <c r="D19" s="14"/>
      <c r="E19" s="15"/>
      <c r="F19" s="5"/>
      <c r="G19" s="11"/>
      <c r="H19" s="13"/>
      <c r="I19" s="53"/>
      <c r="J19" s="37">
        <v>0</v>
      </c>
      <c r="K19" s="37">
        <v>0</v>
      </c>
      <c r="L19" s="37">
        <f t="shared" si="0"/>
        <v>0</v>
      </c>
      <c r="M19" s="45"/>
    </row>
    <row r="20" spans="2:13" ht="22" customHeight="1" x14ac:dyDescent="0.2">
      <c r="B20" s="12"/>
      <c r="C20" s="13"/>
      <c r="D20" s="14"/>
      <c r="E20" s="15"/>
      <c r="F20" s="5"/>
      <c r="G20" s="11"/>
      <c r="H20" s="13"/>
      <c r="I20" s="53"/>
      <c r="J20" s="37">
        <v>0</v>
      </c>
      <c r="K20" s="37">
        <v>0</v>
      </c>
      <c r="L20" s="37">
        <f t="shared" si="0"/>
        <v>0</v>
      </c>
      <c r="M20" s="45"/>
    </row>
    <row r="21" spans="2:13" ht="22" customHeight="1" x14ac:dyDescent="0.2">
      <c r="B21" s="12"/>
      <c r="C21" s="13"/>
      <c r="D21" s="14"/>
      <c r="E21" s="15"/>
      <c r="F21" s="5"/>
      <c r="G21" s="11"/>
      <c r="H21" s="13"/>
      <c r="I21" s="53"/>
      <c r="J21" s="37">
        <v>0</v>
      </c>
      <c r="K21" s="37">
        <v>0</v>
      </c>
      <c r="L21" s="37">
        <f t="shared" si="0"/>
        <v>0</v>
      </c>
      <c r="M21" s="45"/>
    </row>
    <row r="22" spans="2:13" ht="22" customHeight="1" x14ac:dyDescent="0.2">
      <c r="B22" s="12"/>
      <c r="C22" s="13"/>
      <c r="D22" s="14"/>
      <c r="E22" s="15"/>
      <c r="F22" s="5"/>
      <c r="G22" s="11"/>
      <c r="H22" s="13"/>
      <c r="I22" s="53"/>
      <c r="J22" s="37">
        <v>0</v>
      </c>
      <c r="K22" s="37">
        <v>0</v>
      </c>
      <c r="L22" s="37">
        <f t="shared" si="0"/>
        <v>0</v>
      </c>
      <c r="M22" s="45"/>
    </row>
    <row r="23" spans="2:13" ht="22" customHeight="1" x14ac:dyDescent="0.2">
      <c r="B23" s="49"/>
      <c r="C23" s="41"/>
      <c r="D23" s="16"/>
      <c r="E23" s="50"/>
      <c r="F23" s="8"/>
      <c r="G23" s="39"/>
      <c r="H23" s="41"/>
      <c r="I23" s="55"/>
      <c r="J23" s="38">
        <v>0</v>
      </c>
      <c r="K23" s="38">
        <v>0</v>
      </c>
      <c r="L23" s="37">
        <f t="shared" si="0"/>
        <v>0</v>
      </c>
      <c r="M23" s="46"/>
    </row>
    <row r="24" spans="2:13" ht="6" customHeight="1" x14ac:dyDescent="0.2">
      <c r="B24" s="51"/>
      <c r="C24" s="51"/>
      <c r="D24" s="51"/>
      <c r="E24" s="51"/>
    </row>
    <row r="25" spans="2:13" ht="48" customHeight="1" x14ac:dyDescent="0.2">
      <c r="B25" s="93" t="s">
        <v>26</v>
      </c>
      <c r="C25" s="93"/>
      <c r="D25" s="93"/>
      <c r="E25" s="93"/>
      <c r="F25" s="93"/>
      <c r="G25" s="93"/>
      <c r="H25" s="93"/>
      <c r="I25" s="93"/>
      <c r="J25" s="93"/>
      <c r="K25" s="93"/>
      <c r="L25" s="93"/>
      <c r="M25" s="93"/>
    </row>
  </sheetData>
  <mergeCells count="1">
    <mergeCell ref="B25:M25"/>
  </mergeCells>
  <hyperlinks>
    <hyperlink ref="B25:M25" r:id="rId1" display="CLICK HERE TO CREATE IN SMARTSHEET" xr:uid="{C1F29A7D-89DF-714D-8601-81A2E819F7D5}"/>
  </hyperlinks>
  <pageMargins left="0.7" right="0.7" top="0.75" bottom="0.75" header="0.3" footer="0.3"/>
  <pageSetup scale="73" orientation="landscape"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C66E5-8BB3-42B3-969C-9CDD70339D9A}">
  <sheetPr>
    <tabColor rgb="FF4A5759"/>
    <pageSetUpPr fitToPage="1"/>
  </sheetPr>
  <dimension ref="A1:L40"/>
  <sheetViews>
    <sheetView showGridLines="0" zoomScaleNormal="100" workbookViewId="0">
      <selection activeCell="N12" sqref="N12"/>
    </sheetView>
  </sheetViews>
  <sheetFormatPr baseColWidth="10" defaultColWidth="8.83203125" defaultRowHeight="15" x14ac:dyDescent="0.2"/>
  <cols>
    <col min="1" max="1" width="3.5" customWidth="1"/>
    <col min="2" max="2" width="15.5" customWidth="1"/>
    <col min="3" max="3" width="27.5" customWidth="1"/>
    <col min="4" max="4" width="31.83203125" customWidth="1"/>
    <col min="5" max="5" width="25.33203125" customWidth="1"/>
    <col min="6" max="6" width="15.1640625" customWidth="1"/>
    <col min="7" max="7" width="14.83203125" customWidth="1"/>
    <col min="8" max="8" width="17" customWidth="1"/>
    <col min="9" max="9" width="15.5" customWidth="1"/>
    <col min="10" max="10" width="17" customWidth="1"/>
    <col min="11" max="11" width="18" customWidth="1"/>
    <col min="12" max="12" width="3.5" customWidth="1"/>
  </cols>
  <sheetData>
    <row r="1" spans="1:12" ht="46" customHeight="1" x14ac:dyDescent="0.2">
      <c r="A1" s="1"/>
      <c r="B1" s="67" t="s">
        <v>3</v>
      </c>
      <c r="C1" s="3"/>
      <c r="D1" s="4"/>
      <c r="E1" s="4"/>
      <c r="F1" s="4"/>
      <c r="G1" s="73" t="s">
        <v>28</v>
      </c>
      <c r="H1" s="4"/>
      <c r="I1" s="4"/>
      <c r="J1" s="4"/>
      <c r="K1" s="74"/>
      <c r="L1" s="2"/>
    </row>
    <row r="2" spans="1:12" ht="41" customHeight="1" x14ac:dyDescent="0.2">
      <c r="B2" s="21" t="s">
        <v>17</v>
      </c>
      <c r="C2" s="22" t="s">
        <v>4</v>
      </c>
      <c r="D2" s="23" t="s">
        <v>1</v>
      </c>
      <c r="E2" s="22" t="s">
        <v>22</v>
      </c>
      <c r="F2" s="23" t="s">
        <v>18</v>
      </c>
      <c r="G2" s="19" t="s">
        <v>10</v>
      </c>
      <c r="H2" s="19" t="s">
        <v>19</v>
      </c>
      <c r="I2" s="20" t="s">
        <v>20</v>
      </c>
      <c r="J2" s="20" t="s">
        <v>11</v>
      </c>
      <c r="K2" s="20" t="s">
        <v>21</v>
      </c>
    </row>
    <row r="3" spans="1:12" ht="22" customHeight="1" x14ac:dyDescent="0.2">
      <c r="B3" s="70">
        <v>101010</v>
      </c>
      <c r="C3" s="27"/>
      <c r="D3" s="27"/>
      <c r="E3" s="27" t="s">
        <v>23</v>
      </c>
      <c r="F3" s="79">
        <v>45720</v>
      </c>
      <c r="G3" s="18">
        <f>_xlfn.IFNA(VLOOKUP(B3, 'Inventory Tracking'!B:J, 9, FALSE),"")</f>
        <v>25</v>
      </c>
      <c r="H3" s="71">
        <v>3</v>
      </c>
      <c r="I3" s="28">
        <f>_xlfn.IFNA(G3*H3,"")</f>
        <v>75</v>
      </c>
      <c r="J3" s="28">
        <f>_xlfn.IFNA(VLOOKUP(B3, 'Inventory Tracking'!B:K, 10, FALSE),"")</f>
        <v>10</v>
      </c>
      <c r="K3" s="28">
        <f>I3-(H3*J3)</f>
        <v>45</v>
      </c>
    </row>
    <row r="4" spans="1:12" ht="22" customHeight="1" x14ac:dyDescent="0.2">
      <c r="B4" s="12">
        <v>121212</v>
      </c>
      <c r="C4" s="30"/>
      <c r="D4" s="31"/>
      <c r="E4" s="13" t="s">
        <v>27</v>
      </c>
      <c r="F4" s="79">
        <v>45784</v>
      </c>
      <c r="G4" s="18">
        <f>_xlfn.IFNA(VLOOKUP(B4, 'Inventory Tracking'!B:J, 9, FALSE),"")</f>
        <v>100</v>
      </c>
      <c r="H4" s="71">
        <v>2</v>
      </c>
      <c r="I4" s="28">
        <f t="shared" ref="I4:I5" si="0">_xlfn.IFNA(G4*H4,"")</f>
        <v>200</v>
      </c>
      <c r="J4" s="28">
        <f>_xlfn.IFNA(VLOOKUP(B4, 'Inventory Tracking'!B:K, 10, FALSE),"")</f>
        <v>45</v>
      </c>
      <c r="K4" s="28">
        <f t="shared" ref="K4:K5" si="1">I4-(H4*J4)</f>
        <v>110</v>
      </c>
    </row>
    <row r="5" spans="1:12" ht="22" customHeight="1" x14ac:dyDescent="0.2">
      <c r="B5" s="26">
        <v>134567</v>
      </c>
      <c r="C5" s="27"/>
      <c r="D5" s="32"/>
      <c r="E5" s="27" t="s">
        <v>23</v>
      </c>
      <c r="F5" s="79">
        <v>45908</v>
      </c>
      <c r="G5" s="18">
        <f>_xlfn.IFNA(VLOOKUP(B5, 'Inventory Tracking'!B:J, 9, FALSE),"")</f>
        <v>650</v>
      </c>
      <c r="H5" s="71">
        <v>2</v>
      </c>
      <c r="I5" s="28">
        <f t="shared" si="0"/>
        <v>1300</v>
      </c>
      <c r="J5" s="28">
        <f>_xlfn.IFNA(VLOOKUP(B5, 'Inventory Tracking'!B:K, 10, FALSE),"")</f>
        <v>300</v>
      </c>
      <c r="K5" s="28">
        <f t="shared" si="1"/>
        <v>700</v>
      </c>
    </row>
    <row r="6" spans="1:12" ht="22" customHeight="1" x14ac:dyDescent="0.2">
      <c r="B6" s="29"/>
      <c r="C6" s="30"/>
      <c r="D6" s="31"/>
      <c r="E6" s="31"/>
      <c r="F6" s="80"/>
      <c r="G6" s="18" t="str">
        <f>_xlfn.IFNA(VLOOKUP(B6, 'Inventory Tracking'!B:J, 9, FALSE),"")</f>
        <v/>
      </c>
      <c r="H6" s="71"/>
      <c r="I6" s="28">
        <v>0</v>
      </c>
      <c r="J6" s="28" t="str">
        <f>_xlfn.IFNA(VLOOKUP(B6, 'Inventory Tracking'!B:K, 10, FALSE),"")</f>
        <v/>
      </c>
      <c r="K6" s="28">
        <v>0</v>
      </c>
    </row>
    <row r="7" spans="1:12" ht="22" customHeight="1" x14ac:dyDescent="0.2">
      <c r="B7" s="62"/>
      <c r="C7" s="63"/>
      <c r="D7" s="64"/>
      <c r="E7" s="65"/>
      <c r="F7" s="81"/>
      <c r="G7" s="18" t="str">
        <f>_xlfn.IFNA(VLOOKUP(B7, 'Inventory Tracking'!B:J, 9, FALSE),"")</f>
        <v/>
      </c>
      <c r="H7" s="71"/>
      <c r="I7" s="28">
        <v>0</v>
      </c>
      <c r="J7" s="59" t="str">
        <f>_xlfn.IFNA(VLOOKUP(B7, 'Inventory Tracking'!B:K, 10, FALSE),"")</f>
        <v/>
      </c>
      <c r="K7" s="28">
        <v>0</v>
      </c>
    </row>
    <row r="8" spans="1:12" ht="22" customHeight="1" x14ac:dyDescent="0.2">
      <c r="B8" s="57"/>
      <c r="C8" s="60"/>
      <c r="D8" s="61"/>
      <c r="E8" s="58"/>
      <c r="F8" s="82"/>
      <c r="G8" s="18" t="str">
        <f>_xlfn.IFNA(VLOOKUP(B8, 'Inventory Tracking'!B:J, 9, FALSE),"")</f>
        <v/>
      </c>
      <c r="H8" s="71"/>
      <c r="I8" s="28">
        <v>0</v>
      </c>
      <c r="J8" s="59" t="str">
        <f>_xlfn.IFNA(VLOOKUP(B8, 'Inventory Tracking'!B:K, 10, FALSE),"")</f>
        <v/>
      </c>
      <c r="K8" s="28">
        <v>0</v>
      </c>
    </row>
    <row r="9" spans="1:12" ht="22" customHeight="1" x14ac:dyDescent="0.2">
      <c r="B9" s="62"/>
      <c r="C9" s="63"/>
      <c r="D9" s="64"/>
      <c r="E9" s="65"/>
      <c r="F9" s="81"/>
      <c r="G9" s="18" t="str">
        <f>_xlfn.IFNA(VLOOKUP(B9, 'Inventory Tracking'!B:J, 9, FALSE),"")</f>
        <v/>
      </c>
      <c r="H9" s="71"/>
      <c r="I9" s="28">
        <v>0</v>
      </c>
      <c r="J9" s="59" t="str">
        <f>_xlfn.IFNA(VLOOKUP(B9, 'Inventory Tracking'!B:K, 10, FALSE),"")</f>
        <v/>
      </c>
      <c r="K9" s="28">
        <v>0</v>
      </c>
    </row>
    <row r="10" spans="1:12" ht="22" customHeight="1" x14ac:dyDescent="0.2">
      <c r="B10" s="57"/>
      <c r="C10" s="60"/>
      <c r="D10" s="61"/>
      <c r="E10" s="58"/>
      <c r="F10" s="82"/>
      <c r="G10" s="18" t="str">
        <f>_xlfn.IFNA(VLOOKUP(B10, 'Inventory Tracking'!B:J, 9, FALSE),"")</f>
        <v/>
      </c>
      <c r="H10" s="71"/>
      <c r="I10" s="28">
        <v>0</v>
      </c>
      <c r="J10" s="59" t="str">
        <f>_xlfn.IFNA(VLOOKUP(B10, 'Inventory Tracking'!B:K, 10, FALSE),"")</f>
        <v/>
      </c>
      <c r="K10" s="28">
        <v>0</v>
      </c>
    </row>
    <row r="11" spans="1:12" ht="22" customHeight="1" x14ac:dyDescent="0.2">
      <c r="B11" s="62"/>
      <c r="C11" s="63"/>
      <c r="D11" s="64"/>
      <c r="E11" s="65"/>
      <c r="F11" s="81"/>
      <c r="G11" s="18" t="str">
        <f>_xlfn.IFNA(VLOOKUP(B11, 'Inventory Tracking'!B:J, 9, FALSE),"")</f>
        <v/>
      </c>
      <c r="H11" s="71"/>
      <c r="I11" s="28">
        <v>0</v>
      </c>
      <c r="J11" s="59" t="str">
        <f>_xlfn.IFNA(VLOOKUP(B11, 'Inventory Tracking'!B:K, 10, FALSE),"")</f>
        <v/>
      </c>
      <c r="K11" s="28">
        <v>0</v>
      </c>
    </row>
    <row r="12" spans="1:12" ht="22" customHeight="1" x14ac:dyDescent="0.2">
      <c r="B12" s="57"/>
      <c r="C12" s="60"/>
      <c r="D12" s="61"/>
      <c r="E12" s="58"/>
      <c r="F12" s="82"/>
      <c r="G12" s="18" t="str">
        <f>_xlfn.IFNA(VLOOKUP(B12, 'Inventory Tracking'!B:J, 9, FALSE),"")</f>
        <v/>
      </c>
      <c r="H12" s="71"/>
      <c r="I12" s="28">
        <v>0</v>
      </c>
      <c r="J12" s="59" t="str">
        <f>_xlfn.IFNA(VLOOKUP(B12, 'Inventory Tracking'!B:K, 10, FALSE),"")</f>
        <v/>
      </c>
      <c r="K12" s="28">
        <v>0</v>
      </c>
    </row>
    <row r="13" spans="1:12" ht="22" customHeight="1" x14ac:dyDescent="0.2">
      <c r="B13" s="26"/>
      <c r="C13" s="27"/>
      <c r="D13" s="32"/>
      <c r="E13" s="32"/>
      <c r="F13" s="79"/>
      <c r="G13" s="18" t="str">
        <f>_xlfn.IFNA(VLOOKUP(B13, 'Inventory Tracking'!B:J, 9, FALSE),"")</f>
        <v/>
      </c>
      <c r="H13" s="71"/>
      <c r="I13" s="28">
        <v>0</v>
      </c>
      <c r="J13" s="28" t="str">
        <f>_xlfn.IFNA(VLOOKUP(B13, 'Inventory Tracking'!B:K, 10, FALSE),"")</f>
        <v/>
      </c>
      <c r="K13" s="28">
        <v>0</v>
      </c>
    </row>
    <row r="14" spans="1:12" ht="22" customHeight="1" x14ac:dyDescent="0.2">
      <c r="B14" s="29"/>
      <c r="C14" s="30"/>
      <c r="D14" s="31"/>
      <c r="E14" s="31"/>
      <c r="F14" s="80"/>
      <c r="G14" s="18" t="str">
        <f>_xlfn.IFNA(VLOOKUP(B14, 'Inventory Tracking'!B:J, 9, FALSE),"")</f>
        <v/>
      </c>
      <c r="H14" s="71"/>
      <c r="I14" s="28">
        <v>0</v>
      </c>
      <c r="J14" s="28" t="str">
        <f>_xlfn.IFNA(VLOOKUP(B14, 'Inventory Tracking'!B:K, 10, FALSE),"")</f>
        <v/>
      </c>
      <c r="K14" s="28">
        <v>0</v>
      </c>
    </row>
    <row r="15" spans="1:12" ht="22" customHeight="1" x14ac:dyDescent="0.2">
      <c r="B15" s="26"/>
      <c r="C15" s="27"/>
      <c r="D15" s="32"/>
      <c r="E15" s="32"/>
      <c r="F15" s="79"/>
      <c r="G15" s="18" t="str">
        <f>_xlfn.IFNA(VLOOKUP(B15, 'Inventory Tracking'!B:J, 9, FALSE),"")</f>
        <v/>
      </c>
      <c r="H15" s="71"/>
      <c r="I15" s="28">
        <v>0</v>
      </c>
      <c r="J15" s="28" t="str">
        <f>_xlfn.IFNA(VLOOKUP(B15, 'Inventory Tracking'!B:K, 10, FALSE),"")</f>
        <v/>
      </c>
      <c r="K15" s="28">
        <v>0</v>
      </c>
    </row>
    <row r="16" spans="1:12" ht="22" customHeight="1" x14ac:dyDescent="0.2">
      <c r="B16" s="29"/>
      <c r="C16" s="30"/>
      <c r="D16" s="31"/>
      <c r="E16" s="31"/>
      <c r="F16" s="80"/>
      <c r="G16" s="18" t="str">
        <f>_xlfn.IFNA(VLOOKUP(B16, 'Inventory Tracking'!B:J, 9, FALSE),"")</f>
        <v/>
      </c>
      <c r="H16" s="71"/>
      <c r="I16" s="28">
        <v>0</v>
      </c>
      <c r="J16" s="28" t="str">
        <f>_xlfn.IFNA(VLOOKUP(B16, 'Inventory Tracking'!B:K, 10, FALSE),"")</f>
        <v/>
      </c>
      <c r="K16" s="28">
        <v>0</v>
      </c>
    </row>
    <row r="17" spans="2:11" ht="22" customHeight="1" x14ac:dyDescent="0.2">
      <c r="B17" s="26"/>
      <c r="C17" s="27"/>
      <c r="D17" s="32"/>
      <c r="E17" s="32"/>
      <c r="F17" s="79"/>
      <c r="G17" s="18" t="str">
        <f>_xlfn.IFNA(VLOOKUP(B17, 'Inventory Tracking'!B:J, 9, FALSE),"")</f>
        <v/>
      </c>
      <c r="H17" s="71"/>
      <c r="I17" s="28">
        <v>0</v>
      </c>
      <c r="J17" s="28" t="str">
        <f>_xlfn.IFNA(VLOOKUP(B17, 'Inventory Tracking'!B:K, 10, FALSE),"")</f>
        <v/>
      </c>
      <c r="K17" s="28">
        <v>0</v>
      </c>
    </row>
    <row r="18" spans="2:11" ht="22" customHeight="1" x14ac:dyDescent="0.2">
      <c r="B18" s="33"/>
      <c r="C18" s="34"/>
      <c r="D18" s="35"/>
      <c r="E18" s="35"/>
      <c r="F18" s="83"/>
      <c r="G18" s="18" t="str">
        <f>_xlfn.IFNA(VLOOKUP(B18, 'Inventory Tracking'!B:J, 9, FALSE),"")</f>
        <v/>
      </c>
      <c r="H18" s="72"/>
      <c r="I18" s="28">
        <v>0</v>
      </c>
      <c r="J18" s="36" t="str">
        <f>_xlfn.IFNA(VLOOKUP(B18, 'Inventory Tracking'!B:K, 10, FALSE),"")</f>
        <v/>
      </c>
      <c r="K18" s="28">
        <v>0</v>
      </c>
    </row>
    <row r="19" spans="2:11" ht="9" customHeight="1" x14ac:dyDescent="0.2"/>
    <row r="20" spans="2:11" ht="34" customHeight="1" x14ac:dyDescent="0.3">
      <c r="B20" s="84"/>
      <c r="G20" s="85" t="s">
        <v>44</v>
      </c>
    </row>
    <row r="21" spans="2:11" ht="4" customHeight="1" x14ac:dyDescent="0.2"/>
    <row r="22" spans="2:11" ht="33" customHeight="1" x14ac:dyDescent="0.2">
      <c r="G22" s="90" t="s">
        <v>29</v>
      </c>
      <c r="H22" s="90" t="s">
        <v>19</v>
      </c>
      <c r="I22" s="90" t="s">
        <v>31</v>
      </c>
      <c r="J22" s="90" t="s">
        <v>30</v>
      </c>
      <c r="K22" s="90" t="s">
        <v>21</v>
      </c>
    </row>
    <row r="23" spans="2:11" ht="20" customHeight="1" x14ac:dyDescent="0.2">
      <c r="G23" s="89" t="s">
        <v>33</v>
      </c>
      <c r="H23" s="87">
        <f>SUMIFS('Sales Transactions'!H3:H18, 'Sales Transactions'!F3:F18, "&gt;=1/1/2025", 'Sales Transactions'!F3:F18, "&lt;=1/31/2025")</f>
        <v>0</v>
      </c>
      <c r="I23" s="88">
        <f>SUMIFS('Sales Transactions'!G3:G18, 'Sales Transactions'!F3:F18, "&gt;=01/01/2025", 'Sales Transactions'!F3:F18, "&lt;=01/31/2025")</f>
        <v>0</v>
      </c>
      <c r="J23" s="88">
        <f>SUMIFS('Sales Transactions'!J3:J18, 'Sales Transactions'!F3:F18, "&gt;=01/01/2025", 'Sales Transactions'!F3:F18, "&lt;=01/31/2025")</f>
        <v>0</v>
      </c>
      <c r="K23" s="88">
        <f>SUMIFS('Sales Transactions'!K3:K18, 'Sales Transactions'!F3:F18, "&gt;=01/01/2025", 'Sales Transactions'!F3:F18, "&lt;=01/31/2025")</f>
        <v>0</v>
      </c>
    </row>
    <row r="24" spans="2:11" ht="20" customHeight="1" x14ac:dyDescent="0.2">
      <c r="G24" s="89" t="s">
        <v>34</v>
      </c>
      <c r="H24" s="87">
        <f>SUMIFS('Sales Transactions'!H3:H18, 'Sales Transactions'!F3:F18, "&gt;=2/1/2025", 'Sales Transactions'!F3:F18, "&lt;=2/28/2025")</f>
        <v>0</v>
      </c>
      <c r="I24" s="88">
        <f>SUMIFS('Sales Transactions'!G3:G18, 'Sales Transactions'!F3:F18, "&gt;=02/01/2025", 'Sales Transactions'!F3:F18, "&lt;=02/28/2025")</f>
        <v>0</v>
      </c>
      <c r="J24" s="88">
        <f>SUMIFS('Sales Transactions'!J3:J18, 'Sales Transactions'!F3:F18, "&gt;=02/01/2025", 'Sales Transactions'!F3:F18, "&lt;=02/28/2025")</f>
        <v>0</v>
      </c>
      <c r="K24" s="88">
        <f>SUMIFS('Sales Transactions'!K3:K18, 'Sales Transactions'!F3:F18, "&gt;=02/01/2025", 'Sales Transactions'!F3:F18, "&lt;=02/28/2025")</f>
        <v>0</v>
      </c>
    </row>
    <row r="25" spans="2:11" ht="20" customHeight="1" x14ac:dyDescent="0.2">
      <c r="G25" s="89" t="s">
        <v>35</v>
      </c>
      <c r="H25" s="87">
        <f>SUMIFS('Sales Transactions'!H3:H18, 'Sales Transactions'!F3:F18, "&gt;=3/1/2025", 'Sales Transactions'!F3:F18, "&lt;=3/31/2025")</f>
        <v>3</v>
      </c>
      <c r="I25" s="88">
        <f>SUMIFS('Sales Transactions'!G3:G18, 'Sales Transactions'!F3:F18, "&gt;=03/01/2025", 'Sales Transactions'!F3:F18, "&lt;=03/31/2025")</f>
        <v>25</v>
      </c>
      <c r="J25" s="88">
        <f>SUMIFS('Sales Transactions'!J3:J18, 'Sales Transactions'!F3:F18, "&gt;=03/01/2025", 'Sales Transactions'!F3:F18, "&lt;=03/31/2025")</f>
        <v>10</v>
      </c>
      <c r="K25" s="88">
        <f>SUMIFS('Sales Transactions'!K3:K18, 'Sales Transactions'!F3:F18, "&gt;=03/01/2025", 'Sales Transactions'!F3:F18, "&lt;=03/31/2025")</f>
        <v>45</v>
      </c>
    </row>
    <row r="26" spans="2:11" ht="20" customHeight="1" x14ac:dyDescent="0.2">
      <c r="G26" s="89" t="s">
        <v>36</v>
      </c>
      <c r="H26" s="87">
        <f>SUMIFS('Sales Transactions'!H3:H18, 'Sales Transactions'!F3:F18, "&gt;=4/1/2025", 'Sales Transactions'!F3:F18, "&lt;=4/30/2025")</f>
        <v>0</v>
      </c>
      <c r="I26" s="88">
        <f>SUMIFS('Sales Transactions'!G3:G18, 'Sales Transactions'!F3:F18, "&gt;=04/01/2025", 'Sales Transactions'!F3:F18, "&lt;=04/31/2025")</f>
        <v>0</v>
      </c>
      <c r="J26" s="88">
        <f>SUMIFS('Sales Transactions'!J3:J18, 'Sales Transactions'!F3:F18, "&gt;=04/01/2025", 'Sales Transactions'!F3:F18, "&lt;=04/30/2025")</f>
        <v>0</v>
      </c>
      <c r="K26" s="88">
        <f>SUMIFS('Sales Transactions'!K3:K18, 'Sales Transactions'!F3:F18, "&gt;=04/01/2025", 'Sales Transactions'!F3:F18, "&lt;=04/30/2025")</f>
        <v>0</v>
      </c>
    </row>
    <row r="27" spans="2:11" ht="20" customHeight="1" x14ac:dyDescent="0.2">
      <c r="G27" s="89" t="s">
        <v>32</v>
      </c>
      <c r="H27" s="87">
        <f>SUMIFS('Sales Transactions'!H3:H18, 'Sales Transactions'!F3:F18, "&gt;=5/1/2025", 'Sales Transactions'!F3:F18, "&lt;=5/31/2025")</f>
        <v>2</v>
      </c>
      <c r="I27" s="88">
        <f>SUMIFS('Sales Transactions'!G3:G18, 'Sales Transactions'!F3:F18, "&gt;=05/01/2025", 'Sales Transactions'!F3:F18, "&lt;=05/31/2025")</f>
        <v>100</v>
      </c>
      <c r="J27" s="88">
        <f>SUMIFS('Sales Transactions'!J3:J18, 'Sales Transactions'!F3:F18, "&gt;=05/01/2025", 'Sales Transactions'!F3:F18, "&lt;=05/31/2025")</f>
        <v>45</v>
      </c>
      <c r="K27" s="88">
        <f>SUMIFS('Sales Transactions'!K3:K18, 'Sales Transactions'!F3:F18, "&gt;=05/01/2025", 'Sales Transactions'!F3:F18, "&lt;=05/31/2025")</f>
        <v>110</v>
      </c>
    </row>
    <row r="28" spans="2:11" ht="20" customHeight="1" x14ac:dyDescent="0.2">
      <c r="G28" s="89" t="s">
        <v>37</v>
      </c>
      <c r="H28" s="87">
        <f>SUMIFS('Sales Transactions'!H3:H18, 'Sales Transactions'!F3:F18, "&gt;=6/1/2025", 'Sales Transactions'!F3:F18, "&lt;=6/30/2025")</f>
        <v>0</v>
      </c>
      <c r="I28" s="88">
        <f>SUMIFS('Sales Transactions'!G3:G18, 'Sales Transactions'!F3:F18, "&gt;=06/01/2025", 'Sales Transactions'!F3:F18, "&lt;=06/30/2025")</f>
        <v>0</v>
      </c>
      <c r="J28" s="88">
        <f>SUMIFS('Sales Transactions'!J3:J18, 'Sales Transactions'!F3:F18, "&gt;=06/01/2025", 'Sales Transactions'!F3:F18, "&lt;=06/30/2025")</f>
        <v>0</v>
      </c>
      <c r="K28" s="88">
        <f>SUMIFS('Sales Transactions'!K3:K18, 'Sales Transactions'!F3:F18, "&gt;=06/01/2025", 'Sales Transactions'!F3:F18, "&lt;=06/30/2025")</f>
        <v>0</v>
      </c>
    </row>
    <row r="29" spans="2:11" ht="20" customHeight="1" x14ac:dyDescent="0.2">
      <c r="G29" s="89" t="s">
        <v>38</v>
      </c>
      <c r="H29" s="87">
        <f>SUMIFS('Sales Transactions'!H3:H18, 'Sales Transactions'!F3:F18, "&gt;=7/1/2025", 'Sales Transactions'!F3:F18, "&lt;=7/31/2025")</f>
        <v>0</v>
      </c>
      <c r="I29" s="88">
        <f>SUMIFS('Sales Transactions'!G3:G18, 'Sales Transactions'!F3:F18, "&gt;=07/01/2025", 'Sales Transactions'!F3:F18, "&lt;=07/31/2025")</f>
        <v>0</v>
      </c>
      <c r="J29" s="88">
        <f>SUMIFS('Sales Transactions'!J3:J18, 'Sales Transactions'!F3:F18, "&gt;=07/01/2025", 'Sales Transactions'!F3:F18, "&lt;=07/31/2025")</f>
        <v>0</v>
      </c>
      <c r="K29" s="88">
        <f>SUMIFS('Sales Transactions'!K3:K18, 'Sales Transactions'!F3:F18, "&gt;=07/01/2025", 'Sales Transactions'!F3:F18, "&lt;=07/31/2025")</f>
        <v>0</v>
      </c>
    </row>
    <row r="30" spans="2:11" ht="20" customHeight="1" x14ac:dyDescent="0.2">
      <c r="G30" s="89" t="s">
        <v>39</v>
      </c>
      <c r="H30" s="87">
        <f>SUMIFS('Sales Transactions'!H3:H18, 'Sales Transactions'!F3:F18, "&gt;=8/1/2025", 'Sales Transactions'!F3:F18, "&lt;=8/31/2025")</f>
        <v>0</v>
      </c>
      <c r="I30" s="88">
        <f>SUMIFS('Sales Transactions'!G3:G18, 'Sales Transactions'!F3:F18, "&gt;=08/01/2025", 'Sales Transactions'!F3:F18, "&lt;=08/31/2025")</f>
        <v>0</v>
      </c>
      <c r="J30" s="88">
        <f>SUMIFS('Sales Transactions'!J3:J18, 'Sales Transactions'!F3:F18, "&gt;=08/01/2025", 'Sales Transactions'!F3:F18, "&lt;=08/31/2025")</f>
        <v>0</v>
      </c>
      <c r="K30" s="88">
        <f>SUMIFS('Sales Transactions'!K3:K18, 'Sales Transactions'!F3:F18, "&gt;=08/01/2025", 'Sales Transactions'!F3:F18, "&lt;=08/31/2025")</f>
        <v>0</v>
      </c>
    </row>
    <row r="31" spans="2:11" ht="20" customHeight="1" x14ac:dyDescent="0.2">
      <c r="G31" s="89" t="s">
        <v>40</v>
      </c>
      <c r="H31" s="87">
        <f>SUMIFS('Sales Transactions'!H3:H18, 'Sales Transactions'!F3:F18, "&gt;=9/1/2025", 'Sales Transactions'!F3:F18, "&lt;=9/30/2025")</f>
        <v>2</v>
      </c>
      <c r="I31" s="88">
        <f>SUMIFS('Sales Transactions'!G3:G18, 'Sales Transactions'!F3:F18, "&gt;=09/01/2025", 'Sales Transactions'!F3:F18, "&lt;=09/30/2025")</f>
        <v>650</v>
      </c>
      <c r="J31" s="88">
        <f>SUMIFS('Sales Transactions'!J3:J18, 'Sales Transactions'!F3:F18, "&gt;=09/01/2025", 'Sales Transactions'!F3:F18, "&lt;=09/30/2025")</f>
        <v>300</v>
      </c>
      <c r="K31" s="88">
        <f>SUMIFS('Sales Transactions'!K3:K18, 'Sales Transactions'!F3:F18, "&gt;=09/01/2025", 'Sales Transactions'!F3:F18, "&lt;=09/30/2025")</f>
        <v>700</v>
      </c>
    </row>
    <row r="32" spans="2:11" ht="20" customHeight="1" x14ac:dyDescent="0.2">
      <c r="G32" s="89" t="s">
        <v>41</v>
      </c>
      <c r="H32" s="87">
        <f>SUMIFS('Sales Transactions'!H3:H18, 'Sales Transactions'!F3:F18, "&gt;=10/1/2025", 'Sales Transactions'!F3:F18, "&lt;=10/31/2025")</f>
        <v>0</v>
      </c>
      <c r="I32" s="88">
        <f>SUMIFS('Sales Transactions'!G3:G18, 'Sales Transactions'!F3:F18, "&gt;=10/01/2025", 'Sales Transactions'!F3:F18, "&lt;=10/31/2025")</f>
        <v>0</v>
      </c>
      <c r="J32" s="88">
        <f>SUMIFS('Sales Transactions'!J3:J18, 'Sales Transactions'!F3:F18, "&gt;=10/01/2025", 'Sales Transactions'!F3:F18, "&lt;=10/31/2025")</f>
        <v>0</v>
      </c>
      <c r="K32" s="88">
        <f>SUMIFS('Sales Transactions'!K3:K18, 'Sales Transactions'!F3:F18, "&gt;=10/01/2025", 'Sales Transactions'!F3:F18, "&lt;=10/31/2025")</f>
        <v>0</v>
      </c>
    </row>
    <row r="33" spans="7:11" ht="20" customHeight="1" x14ac:dyDescent="0.2">
      <c r="G33" s="89" t="s">
        <v>42</v>
      </c>
      <c r="H33" s="87">
        <f>SUMIFS('Sales Transactions'!H3:H18, 'Sales Transactions'!F3:F18, "&gt;=11/1/2025", 'Sales Transactions'!F3:F18, "&lt;=11/30/2025")</f>
        <v>0</v>
      </c>
      <c r="I33" s="88">
        <f>SUMIFS('Sales Transactions'!G3:G18, 'Sales Transactions'!F3:F18, "&gt;=11/01/2025", 'Sales Transactions'!F3:F18, "&lt;=11/30/2025")</f>
        <v>0</v>
      </c>
      <c r="J33" s="88">
        <f>SUMIFS('Sales Transactions'!J3:J18, 'Sales Transactions'!F3:F18, "&gt;=11/01/2025", 'Sales Transactions'!F3:F18, "&lt;=11/30/2025")</f>
        <v>0</v>
      </c>
      <c r="K33" s="88">
        <f>SUMIFS('Sales Transactions'!K3:K18, 'Sales Transactions'!F3:F18, "&gt;=11/01/2025", 'Sales Transactions'!F3:F18, "&lt;=11/30/2025")</f>
        <v>0</v>
      </c>
    </row>
    <row r="34" spans="7:11" ht="20" customHeight="1" x14ac:dyDescent="0.2">
      <c r="G34" s="89" t="s">
        <v>43</v>
      </c>
      <c r="H34" s="87">
        <f>SUMIFS('Sales Transactions'!H3:H18, 'Sales Transactions'!F3:F18, "&gt;=12/1/2025", 'Sales Transactions'!F3:F18, "&lt;=12/31/2025")</f>
        <v>0</v>
      </c>
      <c r="I34" s="88">
        <f>SUMIFS('Sales Transactions'!G3:G18, 'Sales Transactions'!F3:F18, "&gt;=12/01/2025", 'Sales Transactions'!F3:F18, "&lt;=12/31/2025")</f>
        <v>0</v>
      </c>
      <c r="J34" s="88">
        <f>SUMIFS('Sales Transactions'!J3:J18, 'Sales Transactions'!F3:F18, "&gt;=12/01/2025", 'Sales Transactions'!F3:F18, "&lt;=12/31/2025")</f>
        <v>0</v>
      </c>
      <c r="K34" s="88">
        <f>SUMIFS('Sales Transactions'!K3:K18, 'Sales Transactions'!F3:F18, "&gt;=12/01/2025", 'Sales Transactions'!F3:F18, "&lt;=12/31/2025")</f>
        <v>0</v>
      </c>
    </row>
    <row r="35" spans="7:11" ht="20" customHeight="1" x14ac:dyDescent="0.2">
      <c r="G35" s="92" t="s">
        <v>45</v>
      </c>
      <c r="H35" s="91"/>
      <c r="I35" s="86"/>
      <c r="J35" s="86"/>
      <c r="K35" s="86"/>
    </row>
    <row r="36" spans="7:11" ht="20" customHeight="1" x14ac:dyDescent="0.2">
      <c r="G36" s="86"/>
      <c r="H36" s="86"/>
      <c r="I36" s="86"/>
      <c r="J36" s="86"/>
      <c r="K36" s="86"/>
    </row>
    <row r="37" spans="7:11" ht="20" customHeight="1" x14ac:dyDescent="0.2">
      <c r="G37" s="86"/>
      <c r="H37" s="86"/>
      <c r="I37" s="86"/>
      <c r="J37" s="86"/>
      <c r="K37" s="86"/>
    </row>
    <row r="38" spans="7:11" ht="20" customHeight="1" x14ac:dyDescent="0.2">
      <c r="G38" s="86"/>
      <c r="H38" s="86"/>
      <c r="I38" s="86"/>
      <c r="J38" s="86"/>
      <c r="K38" s="86"/>
    </row>
    <row r="39" spans="7:11" ht="20" customHeight="1" x14ac:dyDescent="0.2">
      <c r="G39" s="86"/>
      <c r="H39" s="86"/>
      <c r="I39" s="86"/>
      <c r="J39" s="86"/>
      <c r="K39" s="86"/>
    </row>
    <row r="40" spans="7:11" ht="20" customHeight="1" x14ac:dyDescent="0.2">
      <c r="G40" s="86"/>
      <c r="H40" s="86"/>
      <c r="I40" s="86"/>
      <c r="J40" s="86"/>
      <c r="K40" s="86"/>
    </row>
  </sheetData>
  <phoneticPr fontId="6" type="noConversion"/>
  <conditionalFormatting sqref="H3:K18">
    <cfRule type="expression" dxfId="0" priority="2">
      <formula>_xlfn.RANK.EQ($G3,$G$19:$G$28)&lt;=5</formula>
    </cfRule>
  </conditionalFormatting>
  <pageMargins left="0.7" right="0.7" top="0.75" bottom="0.75" header="0.3" footer="0.3"/>
  <pageSetup scale="73"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F9DB9-3A93-434B-9DAC-C7DDAD4529CC}">
  <sheetPr>
    <tabColor theme="9" tint="0.79998168889431442"/>
    <pageSetUpPr fitToPage="1"/>
  </sheetPr>
  <dimension ref="A1:G25"/>
  <sheetViews>
    <sheetView showGridLines="0" zoomScaleNormal="100" workbookViewId="0">
      <selection activeCell="D3" sqref="D3"/>
    </sheetView>
  </sheetViews>
  <sheetFormatPr baseColWidth="10" defaultColWidth="8.83203125" defaultRowHeight="15" x14ac:dyDescent="0.2"/>
  <cols>
    <col min="1" max="1" width="3.5" customWidth="1"/>
    <col min="2" max="2" width="33.1640625" customWidth="1"/>
    <col min="3" max="3" width="34.5" customWidth="1"/>
    <col min="4" max="4" width="21.5" customWidth="1"/>
    <col min="5" max="5" width="16.5" customWidth="1"/>
    <col min="6" max="6" width="17.5" customWidth="1"/>
    <col min="7" max="7" width="3.5" customWidth="1"/>
  </cols>
  <sheetData>
    <row r="1" spans="1:7" ht="48" customHeight="1" x14ac:dyDescent="0.2">
      <c r="A1" s="1"/>
      <c r="B1" s="66" t="s">
        <v>2</v>
      </c>
      <c r="C1" s="3"/>
      <c r="D1" s="75"/>
      <c r="E1" s="76" t="s">
        <v>28</v>
      </c>
      <c r="F1" s="4"/>
      <c r="G1" s="2"/>
    </row>
    <row r="2" spans="1:7" ht="32" customHeight="1" x14ac:dyDescent="0.2">
      <c r="B2" s="24" t="s">
        <v>22</v>
      </c>
      <c r="C2" s="24" t="s">
        <v>13</v>
      </c>
      <c r="D2" s="24" t="s">
        <v>14</v>
      </c>
      <c r="E2" s="77" t="s">
        <v>15</v>
      </c>
      <c r="F2" s="78" t="s">
        <v>16</v>
      </c>
    </row>
    <row r="3" spans="1:7" ht="22" customHeight="1" x14ac:dyDescent="0.2">
      <c r="B3" s="17" t="s">
        <v>23</v>
      </c>
      <c r="C3" s="69"/>
      <c r="D3" s="17"/>
      <c r="E3" s="25">
        <f>SUMIFS('Sales Transactions'!H:H, 'Sales Transactions'!E:E, B3)</f>
        <v>5</v>
      </c>
      <c r="F3" s="68">
        <f>SUMIFS('Sales Transactions'!J:J, 'Sales Transactions'!E:E, B3)</f>
        <v>310</v>
      </c>
    </row>
    <row r="4" spans="1:7" ht="22" customHeight="1" x14ac:dyDescent="0.2">
      <c r="B4" s="17" t="s">
        <v>27</v>
      </c>
      <c r="C4" s="69"/>
      <c r="D4" s="17"/>
      <c r="E4" s="25">
        <f>SUMIFS('Sales Transactions'!H:H, 'Sales Transactions'!E:E, B4)</f>
        <v>2</v>
      </c>
      <c r="F4" s="68">
        <f>SUMIFS('Sales Transactions'!J:J, 'Sales Transactions'!E:E, B4)</f>
        <v>45</v>
      </c>
    </row>
    <row r="5" spans="1:7" ht="22" customHeight="1" x14ac:dyDescent="0.2">
      <c r="B5" s="17"/>
      <c r="C5" s="69"/>
      <c r="D5" s="17"/>
      <c r="E5" s="25">
        <f>SUMIFS('Sales Transactions'!H:H, 'Sales Transactions'!E:E, B5)</f>
        <v>0</v>
      </c>
      <c r="F5" s="68">
        <f>SUMIFS('Sales Transactions'!J:J, 'Sales Transactions'!E:E, B5)</f>
        <v>0</v>
      </c>
    </row>
    <row r="6" spans="1:7" ht="22" customHeight="1" x14ac:dyDescent="0.2">
      <c r="B6" s="17"/>
      <c r="C6" s="69"/>
      <c r="D6" s="17"/>
      <c r="E6" s="25">
        <f>SUMIFS('Sales Transactions'!H:H, 'Sales Transactions'!E:E, B6)</f>
        <v>0</v>
      </c>
      <c r="F6" s="68">
        <f>SUMIFS('Sales Transactions'!J:J, 'Sales Transactions'!E:E, B6)</f>
        <v>0</v>
      </c>
    </row>
    <row r="7" spans="1:7" ht="22" customHeight="1" x14ac:dyDescent="0.2">
      <c r="B7" s="17"/>
      <c r="C7" s="69"/>
      <c r="D7" s="17"/>
      <c r="E7" s="25">
        <f>SUMIFS('Sales Transactions'!H:H, 'Sales Transactions'!E:E, B7)</f>
        <v>0</v>
      </c>
      <c r="F7" s="68">
        <f>SUMIFS('Sales Transactions'!J:J, 'Sales Transactions'!E:E, B7)</f>
        <v>0</v>
      </c>
    </row>
    <row r="8" spans="1:7" ht="22" customHeight="1" x14ac:dyDescent="0.2">
      <c r="B8" s="17"/>
      <c r="C8" s="69"/>
      <c r="D8" s="17"/>
      <c r="E8" s="25">
        <f>SUMIFS('Sales Transactions'!H:H, 'Sales Transactions'!E:E, B8)</f>
        <v>0</v>
      </c>
      <c r="F8" s="68">
        <f>SUMIFS('Sales Transactions'!J:J, 'Sales Transactions'!E:E, B8)</f>
        <v>0</v>
      </c>
    </row>
    <row r="9" spans="1:7" ht="22" customHeight="1" x14ac:dyDescent="0.2">
      <c r="B9" s="17"/>
      <c r="C9" s="69"/>
      <c r="D9" s="17"/>
      <c r="E9" s="25">
        <f>SUMIFS('Sales Transactions'!H:H, 'Sales Transactions'!E:E, B9)</f>
        <v>0</v>
      </c>
      <c r="F9" s="68">
        <f>SUMIFS('Sales Transactions'!J:J, 'Sales Transactions'!E:E, B9)</f>
        <v>0</v>
      </c>
    </row>
    <row r="10" spans="1:7" ht="22" customHeight="1" x14ac:dyDescent="0.2">
      <c r="B10" s="17"/>
      <c r="C10" s="69"/>
      <c r="D10" s="17"/>
      <c r="E10" s="25">
        <f>SUMIFS('Sales Transactions'!H:H, 'Sales Transactions'!E:E, B10)</f>
        <v>0</v>
      </c>
      <c r="F10" s="68">
        <f>SUMIFS('Sales Transactions'!J:J, 'Sales Transactions'!E:E, B10)</f>
        <v>0</v>
      </c>
    </row>
    <row r="11" spans="1:7" ht="22" customHeight="1" x14ac:dyDescent="0.2">
      <c r="B11" s="17"/>
      <c r="C11" s="69"/>
      <c r="D11" s="17"/>
      <c r="E11" s="25">
        <f>SUMIFS('Sales Transactions'!H:H, 'Sales Transactions'!E:E, B11)</f>
        <v>0</v>
      </c>
      <c r="F11" s="68">
        <f>SUMIFS('Sales Transactions'!J:J, 'Sales Transactions'!E:E, B11)</f>
        <v>0</v>
      </c>
    </row>
    <row r="12" spans="1:7" ht="22" customHeight="1" x14ac:dyDescent="0.2">
      <c r="B12" s="17"/>
      <c r="C12" s="69"/>
      <c r="D12" s="17"/>
      <c r="E12" s="25">
        <f>SUMIFS('Sales Transactions'!H:H, 'Sales Transactions'!E:E, B12)</f>
        <v>0</v>
      </c>
      <c r="F12" s="68">
        <f>SUMIFS('Sales Transactions'!J:J, 'Sales Transactions'!E:E, B12)</f>
        <v>0</v>
      </c>
    </row>
    <row r="13" spans="1:7" ht="22" customHeight="1" x14ac:dyDescent="0.2">
      <c r="B13" s="17"/>
      <c r="C13" s="69"/>
      <c r="D13" s="17"/>
      <c r="E13" s="25">
        <f>SUMIFS('Sales Transactions'!H:H, 'Sales Transactions'!E:E, B13)</f>
        <v>0</v>
      </c>
      <c r="F13" s="68">
        <f>SUMIFS('Sales Transactions'!J:J, 'Sales Transactions'!E:E, B13)</f>
        <v>0</v>
      </c>
    </row>
    <row r="14" spans="1:7" ht="22" customHeight="1" x14ac:dyDescent="0.2">
      <c r="B14" s="17"/>
      <c r="C14" s="69"/>
      <c r="D14" s="17"/>
      <c r="E14" s="25">
        <f>SUMIFS('Sales Transactions'!H:H, 'Sales Transactions'!E:E, B14)</f>
        <v>0</v>
      </c>
      <c r="F14" s="68">
        <f>SUMIFS('Sales Transactions'!J:J, 'Sales Transactions'!E:E, B14)</f>
        <v>0</v>
      </c>
    </row>
    <row r="15" spans="1:7" ht="22" customHeight="1" x14ac:dyDescent="0.2">
      <c r="B15" s="17"/>
      <c r="C15" s="69"/>
      <c r="D15" s="17"/>
      <c r="E15" s="25">
        <f>SUMIFS('Sales Transactions'!H:H, 'Sales Transactions'!E:E, B15)</f>
        <v>0</v>
      </c>
      <c r="F15" s="68">
        <f>SUMIFS('Sales Transactions'!J:J, 'Sales Transactions'!E:E, B15)</f>
        <v>0</v>
      </c>
    </row>
    <row r="16" spans="1:7" ht="22" customHeight="1" x14ac:dyDescent="0.2">
      <c r="B16" s="17"/>
      <c r="C16" s="69"/>
      <c r="D16" s="17"/>
      <c r="E16" s="25">
        <f>SUMIFS('Sales Transactions'!H:H, 'Sales Transactions'!E:E, B16)</f>
        <v>0</v>
      </c>
      <c r="F16" s="68">
        <f>SUMIFS('Sales Transactions'!J:J, 'Sales Transactions'!E:E, B16)</f>
        <v>0</v>
      </c>
    </row>
    <row r="17" spans="2:6" ht="22" customHeight="1" x14ac:dyDescent="0.2">
      <c r="B17" s="17"/>
      <c r="C17" s="69"/>
      <c r="D17" s="17"/>
      <c r="E17" s="25">
        <f>SUMIFS('Sales Transactions'!H:H, 'Sales Transactions'!E:E, B17)</f>
        <v>0</v>
      </c>
      <c r="F17" s="68">
        <f>SUMIFS('Sales Transactions'!J:J, 'Sales Transactions'!E:E, B17)</f>
        <v>0</v>
      </c>
    </row>
    <row r="18" spans="2:6" ht="22" customHeight="1" x14ac:dyDescent="0.2"/>
    <row r="19" spans="2:6" ht="22" customHeight="1" x14ac:dyDescent="0.2"/>
    <row r="20" spans="2:6" ht="22" customHeight="1" x14ac:dyDescent="0.2"/>
    <row r="21" spans="2:6" ht="22" customHeight="1" x14ac:dyDescent="0.2"/>
    <row r="22" spans="2:6" ht="22" customHeight="1" x14ac:dyDescent="0.2"/>
    <row r="23" spans="2:6" ht="22" customHeight="1" x14ac:dyDescent="0.2"/>
    <row r="24" spans="2:6" ht="22" customHeight="1" x14ac:dyDescent="0.2"/>
    <row r="25" spans="2:6" ht="22" customHeight="1" x14ac:dyDescent="0.2"/>
  </sheetData>
  <pageMargins left="0.7" right="0.7" top="0.75" bottom="0.75" header="0.3" footer="0.3"/>
  <pageSetup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A85E0-D1F8-46CA-B733-9EF0C6FB2360}">
  <sheetPr>
    <tabColor theme="1" tint="0.34998626667073579"/>
  </sheetPr>
  <dimension ref="B2"/>
  <sheetViews>
    <sheetView showGridLines="0" workbookViewId="0">
      <selection activeCell="B49" sqref="B49"/>
    </sheetView>
  </sheetViews>
  <sheetFormatPr baseColWidth="10" defaultColWidth="8.83203125" defaultRowHeight="15" x14ac:dyDescent="0.2"/>
  <cols>
    <col min="1" max="1" width="3.5" customWidth="1"/>
    <col min="2" max="2" width="91.83203125" customWidth="1"/>
  </cols>
  <sheetData>
    <row r="2" spans="2:2" s="6" customFormat="1" ht="127" customHeight="1" x14ac:dyDescent="0.2">
      <c r="B2" s="7" t="s">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Inventory Tracking</vt:lpstr>
      <vt:lpstr>Sales Transactions</vt:lpstr>
      <vt:lpstr>Consignor Information</vt:lpstr>
      <vt:lpstr>- Disclaimer -</vt:lpstr>
      <vt:lpstr>'Consignor Information'!Print_Area</vt:lpstr>
      <vt:lpstr>'Inventory Tracking'!Print_Area</vt:lpstr>
      <vt:lpstr>'Sales Transactions'!Print_Area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2025-02-25T19:22:41Z</cp:lastPrinted>
  <dcterms:created xsi:type="dcterms:W3CDTF">2025-02-25T17:04:56Z</dcterms:created>
  <dcterms:modified xsi:type="dcterms:W3CDTF">2025-03-27T15:10:35Z</dcterms:modified>
</cp:coreProperties>
</file>