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codeName="ThisWorkbook" defaultThemeVersion="166925"/>
  <mc:AlternateContent xmlns:mc="http://schemas.openxmlformats.org/markup-compatibility/2006">
    <mc:Choice Requires="x15">
      <x15ac:absPath xmlns:x15ac="http://schemas.microsoft.com/office/spreadsheetml/2010/11/ac" url="https://d.docs.live.net/2eba328ab996dff9/Work/Smartsheet_Publishing/Work in Progress/VLOOKUP Multiple criteria/"/>
    </mc:Choice>
  </mc:AlternateContent>
  <xr:revisionPtr revIDLastSave="0" documentId="8_{97638275-AD68-41AE-A3D1-0D1B5FA6A356}" xr6:coauthVersionLast="31" xr6:coauthVersionMax="31" xr10:uidLastSave="{00000000-0000-0000-0000-000000000000}"/>
  <bookViews>
    <workbookView xWindow="0" yWindow="0" windowWidth="46080" windowHeight="21456" xr2:uid="{65B92D8B-4661-46F4-AD30-D4532142B666}"/>
  </bookViews>
  <sheets>
    <sheet name="Compare two columns" sheetId="1" r:id="rId1"/>
    <sheet name="VLOOKUP multiple criteria" sheetId="2" r:id="rId2"/>
    <sheet name="VLOOKUP-CHOOSE" sheetId="3" r:id="rId3"/>
    <sheet name="VLOOKUP-Arrays" sheetId="6" r:id="rId4"/>
    <sheet name="VLOOKUP-MATCH" sheetId="17" r:id="rId5"/>
    <sheet name="INDEX-MATCH" sheetId="5" r:id="rId6"/>
    <sheet name="Multiple values-column" sheetId="7" r:id="rId7"/>
    <sheet name="Multiple values-row" sheetId="8" r:id="rId8"/>
    <sheet name="Multiple matches-criteria" sheetId="9" r:id="rId9"/>
    <sheet name="VLOOKUP-SUM" sheetId="4" r:id="rId10"/>
    <sheet name="VLOOKUP-SUMIF" sheetId="14" r:id="rId11"/>
    <sheet name="SUMPRODUCT-multiple_criteria" sheetId="12" r:id="rId12"/>
    <sheet name="EXACT Lookup" sheetId="16" r:id="rId13"/>
    <sheet name="Multiple Sheets-1" sheetId="19" r:id="rId14"/>
    <sheet name="Multiple Sheets-2" sheetId="20" r:id="rId15"/>
    <sheet name="Multiple Sheets-3" sheetId="21" r:id="rId16"/>
    <sheet name="Multiple Sheets-4" sheetId="22" r:id="rId17"/>
    <sheet name="-Disclaimer-" sheetId="23" r:id="rId18"/>
  </sheets>
  <definedNames>
    <definedName name="_xlnm._FilterDatabase" localSheetId="8" hidden="1">'Multiple matches-criteria'!$A$2:$C$37</definedName>
    <definedName name="Apr" localSheetId="10">'VLOOKUP-SUMIF'!$O$6</definedName>
    <definedName name="Apr">'VLOOKUP-SUM'!$O$6</definedName>
    <definedName name="Feb" localSheetId="10">'VLOOKUP-SUMIF'!$M$6</definedName>
    <definedName name="Feb">'VLOOKUP-SUM'!$M$6</definedName>
    <definedName name="Jan" localSheetId="10">'VLOOKUP-SUMIF'!$L$6</definedName>
    <definedName name="Jan">'VLOOKUP-SUM'!$L$6</definedName>
    <definedName name="Mar" localSheetId="10">'VLOOKUP-SUMIF'!$N$6</definedName>
    <definedName name="Mar">'VLOOKUP-SUM'!$N$6</definedName>
    <definedName name="Sheetlist">'Multiple Sheets-1'!$E$3:$E$5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 i="19" l="1"/>
  <c r="C3" i="19"/>
  <c r="C4" i="19"/>
  <c r="C5" i="19"/>
  <c r="C6" i="19"/>
  <c r="C7" i="19"/>
  <c r="C8" i="19"/>
  <c r="C9" i="19"/>
  <c r="C10" i="19"/>
  <c r="C11" i="19"/>
  <c r="C12" i="19"/>
  <c r="C13" i="19"/>
  <c r="C14" i="19"/>
  <c r="C15" i="19"/>
  <c r="C16" i="19"/>
  <c r="C17" i="19"/>
  <c r="C18" i="19"/>
  <c r="C19" i="19"/>
  <c r="C20" i="19"/>
  <c r="C21" i="19"/>
  <c r="C22" i="19"/>
  <c r="C23" i="19"/>
  <c r="C24" i="19"/>
  <c r="C25" i="19"/>
  <c r="C26" i="19"/>
  <c r="C27" i="19"/>
  <c r="C28" i="19"/>
  <c r="C29" i="19"/>
  <c r="B3" i="19" a="1"/>
  <c r="B11" i="19" a="1"/>
  <c r="B19" i="19" a="1"/>
  <c r="B6" i="19" a="1"/>
  <c r="B14" i="19" a="1"/>
  <c r="B22" i="19" a="1"/>
  <c r="B21" i="19" a="1"/>
  <c r="B13" i="19" a="1"/>
  <c r="B8" i="19" a="1"/>
  <c r="B24" i="19" a="1"/>
  <c r="B15" i="19" a="1"/>
  <c r="B10" i="19" a="1"/>
  <c r="B26" i="19" a="1"/>
  <c r="B5" i="19" a="1"/>
  <c r="B7" i="19" a="1"/>
  <c r="B9" i="19" a="1"/>
  <c r="B17" i="19" a="1"/>
  <c r="B4" i="19" a="1"/>
  <c r="B12" i="19" a="1"/>
  <c r="B20" i="19" a="1"/>
  <c r="B28" i="19" a="1"/>
  <c r="B2" i="19" a="1"/>
  <c r="B23" i="19" a="1"/>
  <c r="B16" i="19" a="1"/>
  <c r="B25" i="19" a="1"/>
  <c r="B27" i="19" a="1"/>
  <c r="B18" i="19" a="1"/>
  <c r="B29" i="19" a="1"/>
  <c r="B29" i="19" l="1"/>
  <c r="B25" i="19"/>
  <c r="B21" i="19"/>
  <c r="B28" i="19"/>
  <c r="B26" i="19"/>
  <c r="B24" i="19"/>
  <c r="B22" i="19"/>
  <c r="B20" i="19"/>
  <c r="B18" i="19"/>
  <c r="B16" i="19"/>
  <c r="B14" i="19"/>
  <c r="B12" i="19"/>
  <c r="B10" i="19"/>
  <c r="B8" i="19"/>
  <c r="B6" i="19"/>
  <c r="B4" i="19"/>
  <c r="B27" i="19"/>
  <c r="B23" i="19"/>
  <c r="B19" i="19"/>
  <c r="B17" i="19"/>
  <c r="B15" i="19"/>
  <c r="B13" i="19"/>
  <c r="B11" i="19"/>
  <c r="B9" i="19"/>
  <c r="B7" i="19"/>
  <c r="B5" i="19"/>
  <c r="B3" i="19"/>
  <c r="B2" i="19"/>
  <c r="C3" i="21"/>
  <c r="C4" i="21" s="1"/>
  <c r="C5" i="21" s="1"/>
  <c r="C6" i="21" s="1"/>
  <c r="C7" i="21" s="1"/>
  <c r="C8" i="21" s="1"/>
  <c r="C9" i="21" s="1"/>
  <c r="C10" i="21" s="1"/>
  <c r="C11" i="21" s="1"/>
  <c r="C12" i="21" s="1"/>
  <c r="C13" i="21" s="1"/>
  <c r="C14" i="21" s="1"/>
  <c r="C15" i="21" s="1"/>
  <c r="C16" i="21" s="1"/>
  <c r="C17" i="21" s="1"/>
  <c r="C2" i="22" s="1"/>
  <c r="C3" i="22" s="1"/>
  <c r="C4" i="22" s="1"/>
  <c r="C5" i="22" s="1"/>
  <c r="C6" i="22" s="1"/>
  <c r="C7" i="22" s="1"/>
  <c r="C18" i="21" s="1"/>
  <c r="C19" i="21" s="1"/>
  <c r="J5" i="12"/>
  <c r="E3" i="17"/>
  <c r="E4" i="17" s="1"/>
  <c r="E5" i="17" s="1"/>
  <c r="E6" i="17" s="1"/>
  <c r="E7" i="17" s="1"/>
  <c r="E8" i="17" s="1"/>
  <c r="E9" i="17" s="1"/>
  <c r="E10" i="17" s="1"/>
  <c r="E11" i="17" s="1"/>
  <c r="E12" i="17" s="1"/>
  <c r="E13" i="17" s="1"/>
  <c r="E14" i="17" s="1"/>
  <c r="E15" i="17" s="1"/>
  <c r="E16" i="17" s="1"/>
  <c r="E17" i="17" s="1"/>
  <c r="F4" i="16"/>
  <c r="F5" i="16"/>
  <c r="F6" i="16" s="1"/>
  <c r="E3" i="7" a="1"/>
  <c r="E3" i="7" s="1"/>
  <c r="E3" i="8" a="1"/>
  <c r="E3" i="8" s="1"/>
  <c r="I4" i="14"/>
  <c r="I5" i="14"/>
  <c r="I6" i="14"/>
  <c r="I7" i="14"/>
  <c r="I3" i="14"/>
  <c r="J4" i="5" a="1"/>
  <c r="J4" i="5" s="1"/>
  <c r="H3" i="17" l="1"/>
  <c r="E18" i="17"/>
  <c r="E19" i="17" s="1"/>
  <c r="E20" i="17" s="1"/>
  <c r="E21" i="17" s="1"/>
  <c r="E22" i="17" s="1"/>
  <c r="E23" i="17" s="1"/>
  <c r="E24" i="17" s="1"/>
  <c r="E25" i="17" s="1"/>
  <c r="G4" i="9" a="1"/>
  <c r="G4" i="9" s="1"/>
  <c r="G5" i="9" a="1"/>
  <c r="G5" i="9" s="1"/>
  <c r="G6" i="9" a="1"/>
  <c r="G6" i="9" s="1"/>
  <c r="G3" i="9" a="1"/>
  <c r="G3" i="9" s="1"/>
  <c r="C3" i="12" l="1"/>
  <c r="C4" i="12" s="1"/>
  <c r="C5" i="12" s="1"/>
  <c r="C6" i="12" s="1"/>
  <c r="C7" i="12" s="1"/>
  <c r="C8" i="12" s="1"/>
  <c r="C9" i="12" s="1"/>
  <c r="C10" i="12" s="1"/>
  <c r="C11" i="12" s="1"/>
  <c r="C12" i="12" s="1"/>
  <c r="C13" i="12" s="1"/>
  <c r="C14" i="12" s="1"/>
  <c r="C15" i="12" s="1"/>
  <c r="C16" i="12" s="1"/>
  <c r="C17" i="12" s="1"/>
  <c r="C18" i="12" s="1"/>
  <c r="F4" i="4"/>
  <c r="F5" i="4"/>
  <c r="F6" i="4"/>
  <c r="F7" i="4"/>
  <c r="F8" i="4"/>
  <c r="F9" i="4"/>
  <c r="F10" i="4"/>
  <c r="F11" i="4"/>
  <c r="F12" i="4"/>
  <c r="F13" i="4"/>
  <c r="F14" i="4"/>
  <c r="F15" i="4"/>
  <c r="F16" i="4"/>
  <c r="F17" i="4"/>
  <c r="F18" i="4"/>
  <c r="F3" i="4"/>
  <c r="C19" i="12" l="1"/>
  <c r="F3" i="8" a="1"/>
  <c r="F3" i="8" s="1"/>
  <c r="G3" i="8" a="1"/>
  <c r="G3" i="8"/>
  <c r="H3" i="8" a="1"/>
  <c r="H3" i="8" s="1"/>
  <c r="F4" i="8" a="1"/>
  <c r="F4" i="8"/>
  <c r="G4" i="8" a="1"/>
  <c r="G4" i="8" s="1"/>
  <c r="H4" i="8" a="1"/>
  <c r="H4" i="8"/>
  <c r="F5" i="8" a="1"/>
  <c r="F5" i="8" s="1"/>
  <c r="G5" i="8" a="1"/>
  <c r="G5" i="8" s="1"/>
  <c r="H5" i="8" a="1"/>
  <c r="H5" i="8" s="1"/>
  <c r="E4" i="8" a="1"/>
  <c r="E4" i="8" s="1"/>
  <c r="E5" i="8" a="1"/>
  <c r="E5" i="8"/>
  <c r="F8" i="8" a="1"/>
  <c r="F8" i="8" s="1"/>
  <c r="E8" i="8" a="1"/>
  <c r="E8" i="8" s="1"/>
  <c r="D8" i="8" a="1"/>
  <c r="D8" i="8" s="1"/>
  <c r="F7" i="8" a="1"/>
  <c r="F7" i="8" s="1"/>
  <c r="E7" i="8" a="1"/>
  <c r="E7" i="8" s="1"/>
  <c r="D7" i="8" a="1"/>
  <c r="D7" i="8" s="1"/>
  <c r="F6" i="8" a="1"/>
  <c r="F6" i="8" s="1"/>
  <c r="E6" i="8" a="1"/>
  <c r="E6" i="8" s="1"/>
  <c r="D6" i="8" a="1"/>
  <c r="D6" i="8" s="1"/>
  <c r="D4" i="7" a="1"/>
  <c r="D4" i="7" s="1"/>
  <c r="E4" i="7" a="1"/>
  <c r="E4" i="7" s="1"/>
  <c r="F4" i="7" a="1"/>
  <c r="F4" i="7" s="1"/>
  <c r="D5" i="7" a="1"/>
  <c r="D5" i="7" s="1"/>
  <c r="E5" i="7" a="1"/>
  <c r="E5" i="7" s="1"/>
  <c r="F5" i="7" a="1"/>
  <c r="F5" i="7" s="1"/>
  <c r="F3" i="7" a="1"/>
  <c r="F3" i="7" s="1"/>
  <c r="D7" i="7" a="1"/>
  <c r="D7" i="7" s="1"/>
  <c r="E7" i="7" a="1"/>
  <c r="E7" i="7" s="1"/>
  <c r="F7" i="7" a="1"/>
  <c r="F7" i="7" s="1"/>
  <c r="D8" i="7" a="1"/>
  <c r="D8" i="7" s="1"/>
  <c r="E8" i="7" a="1"/>
  <c r="E8" i="7" s="1"/>
  <c r="F8" i="7" a="1"/>
  <c r="F8" i="7" s="1"/>
  <c r="E6" i="7" a="1"/>
  <c r="E6" i="7" s="1"/>
  <c r="F6" i="7" a="1"/>
  <c r="F6" i="7" s="1"/>
  <c r="D6" i="7" a="1"/>
  <c r="D6" i="7" s="1"/>
  <c r="D3" i="7" a="1"/>
  <c r="D3" i="7" s="1"/>
  <c r="H5" i="6" a="1"/>
  <c r="H5" i="6" s="1"/>
  <c r="H4" i="6" a="1"/>
  <c r="H4" i="6"/>
  <c r="H3" i="6" a="1"/>
  <c r="H3" i="6" s="1"/>
  <c r="C20" i="12" l="1"/>
  <c r="C21" i="12" s="1"/>
  <c r="C22" i="12" s="1"/>
  <c r="C23" i="12" s="1"/>
  <c r="C24" i="12" s="1"/>
  <c r="C25" i="12" s="1"/>
  <c r="C3" i="5" l="1"/>
  <c r="C4" i="5" s="1"/>
  <c r="C5" i="5" s="1"/>
  <c r="C6" i="5" s="1"/>
  <c r="C7" i="5" s="1"/>
  <c r="C8" i="5" s="1"/>
  <c r="C9" i="5" s="1"/>
  <c r="C10" i="5" s="1"/>
  <c r="C11" i="5" s="1"/>
  <c r="C12" i="5" s="1"/>
  <c r="C13" i="5" s="1"/>
  <c r="C14" i="5" s="1"/>
  <c r="C15" i="5" s="1"/>
  <c r="C16" i="5" s="1"/>
  <c r="C17" i="5" s="1"/>
  <c r="C18" i="5" s="1"/>
  <c r="C19" i="5" s="1"/>
  <c r="C20" i="5" s="1"/>
  <c r="C21" i="5" s="1"/>
  <c r="C22" i="5" s="1"/>
  <c r="C23" i="5" s="1"/>
  <c r="C24" i="5" s="1"/>
  <c r="C25" i="5" s="1"/>
  <c r="J5" i="3" l="1" a="1"/>
  <c r="J5" i="3" s="1"/>
  <c r="C3" i="3"/>
  <c r="C4" i="3" s="1"/>
  <c r="C5" i="3" s="1"/>
  <c r="C6" i="3" s="1"/>
  <c r="C7" i="3" s="1"/>
  <c r="C8" i="3" s="1"/>
  <c r="C9" i="3" s="1"/>
  <c r="C10" i="3" s="1"/>
  <c r="C11" i="3" s="1"/>
  <c r="C12" i="3" s="1"/>
  <c r="C13" i="3" s="1"/>
  <c r="C14" i="3" s="1"/>
  <c r="C15" i="3" s="1"/>
  <c r="C16" i="3" s="1"/>
  <c r="C17" i="3" s="1"/>
  <c r="C18" i="3" s="1"/>
  <c r="C19" i="3" s="1"/>
  <c r="C20" i="3" s="1"/>
  <c r="C21" i="3" s="1"/>
  <c r="C22" i="3" s="1"/>
  <c r="C23" i="3" s="1"/>
  <c r="C24" i="3" s="1"/>
  <c r="C25" i="3" s="1"/>
  <c r="L5" i="2"/>
  <c r="B2" i="2"/>
  <c r="B3" i="2"/>
  <c r="B4" i="2"/>
  <c r="B5" i="2"/>
  <c r="B6" i="2"/>
  <c r="B7" i="2"/>
  <c r="B8" i="2"/>
  <c r="B9" i="2"/>
  <c r="B10" i="2"/>
  <c r="B11" i="2"/>
  <c r="B12" i="2"/>
  <c r="B13" i="2"/>
  <c r="B14" i="2"/>
  <c r="B15" i="2"/>
  <c r="B16" i="2"/>
  <c r="B17" i="2"/>
  <c r="B18" i="2"/>
  <c r="B19" i="2"/>
  <c r="B20" i="2"/>
  <c r="B21" i="2"/>
  <c r="B22" i="2"/>
  <c r="B23" i="2"/>
  <c r="B24" i="2"/>
  <c r="B25" i="2"/>
  <c r="E3" i="2"/>
  <c r="E4" i="2" s="1"/>
  <c r="E5" i="2" s="1"/>
  <c r="E6" i="2" s="1"/>
  <c r="E7" i="2" s="1"/>
  <c r="E8" i="2" s="1"/>
  <c r="E9" i="2" s="1"/>
  <c r="E10" i="2" s="1"/>
  <c r="E11" i="2" s="1"/>
  <c r="E12" i="2" s="1"/>
  <c r="E13" i="2" s="1"/>
  <c r="E14" i="2" s="1"/>
  <c r="E15" i="2" s="1"/>
  <c r="E16" i="2" s="1"/>
  <c r="E17" i="2" s="1"/>
  <c r="E18" i="2" s="1"/>
  <c r="E19" i="2" s="1"/>
  <c r="E20" i="2" s="1"/>
  <c r="E21" i="2" s="1"/>
  <c r="E22" i="2" s="1"/>
  <c r="E23" i="2" s="1"/>
  <c r="E24" i="2" s="1"/>
  <c r="E25" i="2" s="1"/>
  <c r="G5" i="1" l="1"/>
  <c r="G6" i="1"/>
  <c r="G7" i="1"/>
  <c r="G8" i="1"/>
  <c r="G9" i="1"/>
  <c r="G10" i="1"/>
  <c r="G11" i="1"/>
  <c r="G12" i="1"/>
  <c r="G13" i="1"/>
  <c r="G14" i="1"/>
  <c r="G15" i="1"/>
  <c r="G16" i="1"/>
  <c r="G17" i="1"/>
  <c r="G18" i="1"/>
  <c r="G19" i="1"/>
  <c r="G20" i="1"/>
  <c r="G21" i="1"/>
  <c r="G22" i="1"/>
  <c r="G23" i="1"/>
  <c r="G24" i="1"/>
  <c r="G25" i="1"/>
  <c r="G4" i="1"/>
  <c r="E5" i="1"/>
  <c r="E6" i="1"/>
  <c r="E7" i="1"/>
  <c r="E8" i="1"/>
  <c r="E9" i="1"/>
  <c r="E10" i="1"/>
  <c r="E11" i="1"/>
  <c r="E12" i="1"/>
  <c r="E13" i="1"/>
  <c r="E14" i="1"/>
  <c r="E15" i="1"/>
  <c r="E16" i="1"/>
  <c r="E18" i="1"/>
  <c r="E19" i="1"/>
  <c r="E4" i="1"/>
</calcChain>
</file>

<file path=xl/sharedStrings.xml><?xml version="1.0" encoding="utf-8"?>
<sst xmlns="http://schemas.openxmlformats.org/spreadsheetml/2006/main" count="1087" uniqueCount="138">
  <si>
    <t>Mike Hayes</t>
  </si>
  <si>
    <t>Charlie Pendergrass</t>
  </si>
  <si>
    <t>Bill Halston</t>
  </si>
  <si>
    <t>Bob Harp</t>
  </si>
  <si>
    <t>Janice Crawford</t>
  </si>
  <si>
    <t>Sylvie King</t>
  </si>
  <si>
    <t>James Joyce</t>
  </si>
  <si>
    <t>Zack Ryan</t>
  </si>
  <si>
    <t>Mary Bridge</t>
  </si>
  <si>
    <t>Beau Handford</t>
  </si>
  <si>
    <t>Laila Green</t>
  </si>
  <si>
    <t>Betty Edwards</t>
  </si>
  <si>
    <t>George Eddy</t>
  </si>
  <si>
    <t>Scout Bettyson</t>
  </si>
  <si>
    <t>Ava Cristian</t>
  </si>
  <si>
    <t>Bella Petty</t>
  </si>
  <si>
    <t>Staff Name</t>
  </si>
  <si>
    <t>Bob Handy</t>
  </si>
  <si>
    <t>Betty Friedan</t>
  </si>
  <si>
    <t>Sara Moore</t>
  </si>
  <si>
    <t>Morgan Brooks</t>
  </si>
  <si>
    <t>Jack Heinz</t>
  </si>
  <si>
    <t>Henry Bubie</t>
  </si>
  <si>
    <t>Jack Herman Regan</t>
  </si>
  <si>
    <t>Sara Hanggler</t>
  </si>
  <si>
    <t>Chris Fields</t>
  </si>
  <si>
    <t>Hailey Beard</t>
  </si>
  <si>
    <t>Gabe Givens</t>
  </si>
  <si>
    <t>Missy Fairchild</t>
  </si>
  <si>
    <t>Lola Brigeda</t>
  </si>
  <si>
    <t>Pat Sutherland</t>
  </si>
  <si>
    <t>Shannon Bergon</t>
  </si>
  <si>
    <t>Grace Fitzgerald</t>
  </si>
  <si>
    <t>List of Participants</t>
  </si>
  <si>
    <t>Sales Staff Participating</t>
  </si>
  <si>
    <t>Participants NOT in Sales Dpt</t>
  </si>
  <si>
    <t>Full Name</t>
  </si>
  <si>
    <t>Department</t>
  </si>
  <si>
    <t>HR</t>
  </si>
  <si>
    <t>Admin</t>
  </si>
  <si>
    <t>Research</t>
  </si>
  <si>
    <t>IT</t>
  </si>
  <si>
    <t>Sales</t>
  </si>
  <si>
    <t>Marketing</t>
  </si>
  <si>
    <t>Director</t>
  </si>
  <si>
    <t>125 Marsha Way SE</t>
  </si>
  <si>
    <t>Seattle</t>
  </si>
  <si>
    <t>WA</t>
  </si>
  <si>
    <t>124 55th Ave SW</t>
  </si>
  <si>
    <t>Federal Way</t>
  </si>
  <si>
    <t xml:space="preserve">566 44th St </t>
  </si>
  <si>
    <t>1 Hoboken</t>
  </si>
  <si>
    <t>789 Lawrence St</t>
  </si>
  <si>
    <t>786 32nd Ave</t>
  </si>
  <si>
    <t>3345 Curtis Rd</t>
  </si>
  <si>
    <t>Tacoma</t>
  </si>
  <si>
    <t>1798 SW 45th St</t>
  </si>
  <si>
    <t>Kent</t>
  </si>
  <si>
    <t>555 Kavanaugh Blvd</t>
  </si>
  <si>
    <t>Auburn</t>
  </si>
  <si>
    <t>6805 Cantrell Rd</t>
  </si>
  <si>
    <t>Puyallup</t>
  </si>
  <si>
    <t>7121 Baseline Rd</t>
  </si>
  <si>
    <t>999 Main Ave</t>
  </si>
  <si>
    <t>7610 Geyer Springs</t>
  </si>
  <si>
    <t>1000 Main St</t>
  </si>
  <si>
    <t>1 West Market Rd</t>
  </si>
  <si>
    <t>134 Markell Rd</t>
  </si>
  <si>
    <t>8435 Salem Ln</t>
  </si>
  <si>
    <t>84 Wades Way</t>
  </si>
  <si>
    <t>564 Buckingham Pl</t>
  </si>
  <si>
    <t>101 3rd Ave SW</t>
  </si>
  <si>
    <t>22 Hope Ave</t>
  </si>
  <si>
    <t>654 Bullet Rd</t>
  </si>
  <si>
    <t>6509 Robins Nest Lane</t>
  </si>
  <si>
    <t>176 Dana Ave</t>
  </si>
  <si>
    <t>Address</t>
  </si>
  <si>
    <t xml:space="preserve">City </t>
  </si>
  <si>
    <t xml:space="preserve">State </t>
  </si>
  <si>
    <t>Zip</t>
  </si>
  <si>
    <t>Employee ID</t>
  </si>
  <si>
    <t>Name-Department</t>
  </si>
  <si>
    <t>John Smith</t>
  </si>
  <si>
    <t>Jan</t>
  </si>
  <si>
    <t>Feb</t>
  </si>
  <si>
    <t>Mar</t>
  </si>
  <si>
    <t>Apr</t>
  </si>
  <si>
    <t>Sales per Month</t>
  </si>
  <si>
    <t>Percent Bonus Table</t>
  </si>
  <si>
    <t>Total Sales per Month</t>
  </si>
  <si>
    <t>Bonus Percent</t>
  </si>
  <si>
    <t>Bonus for Quarter</t>
  </si>
  <si>
    <t>Unique criteria 1</t>
  </si>
  <si>
    <t>Unique criteria 2</t>
  </si>
  <si>
    <t>Data you are looking for</t>
  </si>
  <si>
    <t>Sales per Month- Q1</t>
  </si>
  <si>
    <t>Sales for Q1</t>
  </si>
  <si>
    <t>Average Sales Q1</t>
  </si>
  <si>
    <t>Max Sales Month in Q1</t>
  </si>
  <si>
    <t>Product Sold</t>
  </si>
  <si>
    <t>January Sales</t>
  </si>
  <si>
    <t>Kit Version A</t>
  </si>
  <si>
    <t>Kit Version D</t>
  </si>
  <si>
    <t>Kit Version B</t>
  </si>
  <si>
    <t>Kit Version C</t>
  </si>
  <si>
    <t>Products</t>
  </si>
  <si>
    <t>Q1 Sales</t>
  </si>
  <si>
    <t>Month</t>
  </si>
  <si>
    <t>Arp</t>
  </si>
  <si>
    <t>Product</t>
  </si>
  <si>
    <t>Sale Date</t>
  </si>
  <si>
    <t>Sale Total</t>
  </si>
  <si>
    <t>ID</t>
  </si>
  <si>
    <t>Sales ID</t>
  </si>
  <si>
    <t>Total Jan Sales</t>
  </si>
  <si>
    <t>January - Staff Sales</t>
  </si>
  <si>
    <t>xzm2220-gl</t>
  </si>
  <si>
    <t>Xrm4465-dl</t>
  </si>
  <si>
    <t>xmn2345-DL</t>
  </si>
  <si>
    <t>Xmn2345-Dl</t>
  </si>
  <si>
    <t>Reorder</t>
  </si>
  <si>
    <t>XMN2345-dl</t>
  </si>
  <si>
    <t>Quantity</t>
  </si>
  <si>
    <t>XMM3320-fl</t>
  </si>
  <si>
    <t>Cost</t>
  </si>
  <si>
    <t>xrm4564-fl</t>
  </si>
  <si>
    <t>Part Number</t>
  </si>
  <si>
    <t>Xfm3456-fl</t>
  </si>
  <si>
    <t>Xmm2456-dl</t>
  </si>
  <si>
    <t>Quantity in-stock</t>
  </si>
  <si>
    <t xml:space="preserve">Kim Henderson </t>
  </si>
  <si>
    <t>SheetList</t>
  </si>
  <si>
    <t>Multiple Sheets-2</t>
  </si>
  <si>
    <t>Multiple Sheets-3</t>
  </si>
  <si>
    <t>Multiple Sheets-4</t>
  </si>
  <si>
    <t>ID (fomula 1)</t>
  </si>
  <si>
    <t>ID (formula 2)</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</si>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</sst>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_(&quot;$&quot;* #,##0_);_(&quot;$&quot;* \(#,##0\);_(&quot;$&quot;* &quot;-&quot;??_);_(@_)"/>
    <numFmt numFmtId="165" formatCode="0.000"/>
    <numFmt numFmtId="166" formatCode="&quot;$&quot;#,##0.00"/>
    <numFmt numFmtId="167" formatCode="_([$$-409]* #,##0_);_([$$-409]* \(#,##0\);_([$$-409]* &quot;-&quot;??_);_(@_)"/>
  </numFmts>
  <fonts count="11" x14ac:knownFonts="1">
    <font>
      <sz val="11"/>
      <color theme="1"/>
      <name val="Calibri"/>
      <family val="2"/>
      <scheme val="minor"/>
    </font>
    <font>
      <sz val="11"/>
      <color theme="0"/>
      <name val="Calibri"/>
      <family val="2"/>
      <scheme val="minor"/>
    </font>
    <font>
      <sz val="11"/>
      <color theme="1"/>
      <name val="Arial"/>
      <family val="2"/>
    </font>
    <font>
      <i/>
      <sz val="9"/>
      <color theme="1" tint="0.499984740745262"/>
      <name val="Calibri"/>
      <family val="2"/>
      <scheme val="minor"/>
    </font>
    <font>
      <sz val="12"/>
      <color rgb="FF000000"/>
      <name val="Calibri"/>
      <family val="2"/>
      <scheme val="minor"/>
    </font>
    <font>
      <b/>
      <sz val="10.5"/>
      <color rgb="FF454545"/>
      <name val="Courier New"/>
      <family val="3"/>
    </font>
    <font>
      <sz val="12"/>
      <name val="Calibri"/>
      <family val="2"/>
    </font>
    <font>
      <b/>
      <sz val="8"/>
      <color rgb="FF0A0101"/>
      <name val="Arial"/>
      <family val="2"/>
    </font>
    <font>
      <b/>
      <sz val="11"/>
      <color theme="1"/>
      <name val="Calibri"/>
      <family val="2"/>
      <scheme val="minor"/>
    </font>
    <font>
      <sz val="11"/>
      <name val="Calibri"/>
      <family val="2"/>
      <scheme val="minor"/>
    </font>
    <font>
      <sz val="12"/>
      <color theme="1"/>
      <name val="Arial"/>
      <family val="2"/>
    </font>
  </fonts>
  <fills count="9">
    <fill>
      <patternFill patternType="none"/>
    </fill>
    <fill>
      <patternFill patternType="gray125"/>
    </fill>
    <fill>
      <patternFill patternType="solid">
        <fgColor theme="5"/>
        <bgColor indexed="64"/>
      </patternFill>
    </fill>
    <fill>
      <patternFill patternType="solid">
        <fgColor theme="2"/>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0"/>
        <bgColor indexed="64"/>
      </patternFill>
    </fill>
    <fill>
      <patternFill patternType="solid">
        <fgColor rgb="FFFFFF00"/>
        <bgColor indexed="64"/>
      </patternFill>
    </fill>
    <fill>
      <patternFill patternType="solid">
        <fgColor theme="2" tint="-0.49998474074526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1">
    <xf numFmtId="0" fontId="0" fillId="0" borderId="0"/>
  </cellStyleXfs>
  <cellXfs count="68">
    <xf numFmtId="0" fontId="0" fillId="0" borderId="0" xfId="0"/>
    <xf numFmtId="0" fontId="1" fillId="2" borderId="1" xfId="0" applyFont="1" applyFill="1" applyBorder="1"/>
    <xf numFmtId="0" fontId="0" fillId="0" borderId="1" xfId="0" applyBorder="1"/>
    <xf numFmtId="0" fontId="0" fillId="0" borderId="1" xfId="0" applyFill="1" applyBorder="1"/>
    <xf numFmtId="0" fontId="2" fillId="0" borderId="1" xfId="0" applyFont="1" applyBorder="1"/>
    <xf numFmtId="0" fontId="2" fillId="0" borderId="1" xfId="0" applyFont="1" applyFill="1" applyBorder="1"/>
    <xf numFmtId="0" fontId="2" fillId="3" borderId="1" xfId="0" applyFont="1" applyFill="1" applyBorder="1"/>
    <xf numFmtId="0" fontId="0" fillId="4" borderId="0" xfId="0" applyFill="1"/>
    <xf numFmtId="0" fontId="0" fillId="5" borderId="0" xfId="0" applyFill="1"/>
    <xf numFmtId="0" fontId="2" fillId="0" borderId="0" xfId="0" applyFont="1" applyBorder="1"/>
    <xf numFmtId="0" fontId="0" fillId="0" borderId="0" xfId="0" applyFont="1"/>
    <xf numFmtId="0" fontId="0" fillId="0" borderId="1" xfId="0" applyFont="1" applyBorder="1"/>
    <xf numFmtId="0" fontId="0" fillId="0" borderId="1" xfId="0" applyFont="1" applyFill="1" applyBorder="1"/>
    <xf numFmtId="0" fontId="0" fillId="6" borderId="1" xfId="0" applyFont="1" applyFill="1" applyBorder="1"/>
    <xf numFmtId="44" fontId="0" fillId="0" borderId="0" xfId="0" applyNumberFormat="1"/>
    <xf numFmtId="164" fontId="0" fillId="0" borderId="0" xfId="0" applyNumberFormat="1"/>
    <xf numFmtId="164" fontId="0" fillId="0" borderId="1" xfId="0" applyNumberFormat="1" applyBorder="1"/>
    <xf numFmtId="0" fontId="0" fillId="0" borderId="0" xfId="0" applyFill="1" applyAlignment="1"/>
    <xf numFmtId="9" fontId="0" fillId="0" borderId="0" xfId="0" applyNumberFormat="1"/>
    <xf numFmtId="9" fontId="1" fillId="2" borderId="1" xfId="0" applyNumberFormat="1" applyFont="1" applyFill="1" applyBorder="1"/>
    <xf numFmtId="9" fontId="0" fillId="0" borderId="1" xfId="0" applyNumberFormat="1" applyBorder="1"/>
    <xf numFmtId="165" fontId="0" fillId="0" borderId="0" xfId="0" applyNumberFormat="1"/>
    <xf numFmtId="166" fontId="0" fillId="0" borderId="0" xfId="0" applyNumberFormat="1"/>
    <xf numFmtId="44" fontId="1" fillId="2" borderId="2" xfId="0" applyNumberFormat="1" applyFont="1" applyFill="1" applyBorder="1"/>
    <xf numFmtId="0" fontId="0" fillId="0" borderId="0" xfId="0" applyBorder="1"/>
    <xf numFmtId="2" fontId="0" fillId="0" borderId="0" xfId="0" applyNumberFormat="1" applyBorder="1"/>
    <xf numFmtId="164" fontId="0" fillId="0" borderId="0" xfId="0" applyNumberFormat="1" applyBorder="1"/>
    <xf numFmtId="44" fontId="0" fillId="0" borderId="0" xfId="0" applyNumberFormat="1" applyBorder="1"/>
    <xf numFmtId="0" fontId="3" fillId="0" borderId="0" xfId="0" applyFont="1"/>
    <xf numFmtId="0" fontId="0" fillId="0" borderId="0" xfId="0" applyAlignment="1">
      <alignment horizontal="center"/>
    </xf>
    <xf numFmtId="0" fontId="0" fillId="0" borderId="1" xfId="0" applyBorder="1" applyAlignment="1">
      <alignment horizontal="center"/>
    </xf>
    <xf numFmtId="0" fontId="4" fillId="0" borderId="0" xfId="0" applyFont="1" applyAlignment="1">
      <alignment vertical="center"/>
    </xf>
    <xf numFmtId="0" fontId="0" fillId="0" borderId="1" xfId="0" applyNumberFormat="1" applyBorder="1"/>
    <xf numFmtId="167" fontId="0" fillId="0" borderId="1" xfId="0" applyNumberFormat="1" applyBorder="1"/>
    <xf numFmtId="0" fontId="0" fillId="0" borderId="0" xfId="0" applyFill="1" applyBorder="1"/>
    <xf numFmtId="0" fontId="5" fillId="0" borderId="0" xfId="0" applyFont="1" applyAlignment="1">
      <alignment vertical="center"/>
    </xf>
    <xf numFmtId="0" fontId="6" fillId="0" borderId="1" xfId="0" applyFont="1" applyBorder="1" applyAlignment="1">
      <alignment vertical="center"/>
    </xf>
    <xf numFmtId="0" fontId="7" fillId="0" borderId="0" xfId="0" applyFont="1"/>
    <xf numFmtId="44" fontId="0" fillId="0" borderId="1" xfId="0" applyNumberFormat="1" applyBorder="1"/>
    <xf numFmtId="44" fontId="0" fillId="4" borderId="1" xfId="0" applyNumberFormat="1" applyFill="1" applyBorder="1"/>
    <xf numFmtId="14" fontId="1" fillId="2" borderId="1" xfId="0" applyNumberFormat="1" applyFont="1" applyFill="1" applyBorder="1"/>
    <xf numFmtId="14" fontId="0" fillId="0" borderId="1" xfId="0" applyNumberFormat="1" applyBorder="1"/>
    <xf numFmtId="14" fontId="0" fillId="0" borderId="0" xfId="0" applyNumberFormat="1"/>
    <xf numFmtId="44" fontId="1" fillId="2" borderId="1" xfId="0" applyNumberFormat="1" applyFont="1" applyFill="1" applyBorder="1"/>
    <xf numFmtId="0" fontId="4" fillId="0" borderId="1" xfId="0" applyFont="1" applyBorder="1" applyAlignment="1">
      <alignment horizontal="center" vertical="center"/>
    </xf>
    <xf numFmtId="0" fontId="1" fillId="0" borderId="0" xfId="0" applyFont="1" applyFill="1" applyBorder="1"/>
    <xf numFmtId="0" fontId="0" fillId="4" borderId="1" xfId="0" applyFill="1" applyBorder="1"/>
    <xf numFmtId="9" fontId="0" fillId="0" borderId="0" xfId="0" applyNumberFormat="1" applyBorder="1"/>
    <xf numFmtId="166" fontId="0" fillId="0" borderId="1" xfId="0" applyNumberFormat="1" applyBorder="1"/>
    <xf numFmtId="0" fontId="4" fillId="0" borderId="1" xfId="0" applyFont="1" applyBorder="1" applyAlignment="1">
      <alignment vertical="center"/>
    </xf>
    <xf numFmtId="0" fontId="4" fillId="7" borderId="1" xfId="0" applyFont="1" applyFill="1" applyBorder="1" applyAlignment="1">
      <alignment vertical="center"/>
    </xf>
    <xf numFmtId="0" fontId="0" fillId="0" borderId="0" xfId="0" applyBorder="1" applyAlignment="1">
      <alignment horizontal="right"/>
    </xf>
    <xf numFmtId="0" fontId="0" fillId="0" borderId="0" xfId="0" applyNumberFormat="1" applyBorder="1"/>
    <xf numFmtId="0" fontId="0" fillId="0" borderId="1" xfId="0" applyBorder="1" applyAlignment="1">
      <alignment horizontal="right"/>
    </xf>
    <xf numFmtId="166" fontId="0" fillId="0" borderId="0" xfId="0" applyNumberFormat="1" applyBorder="1"/>
    <xf numFmtId="0" fontId="4" fillId="0" borderId="0" xfId="0" applyFont="1" applyBorder="1" applyAlignment="1">
      <alignment vertical="center"/>
    </xf>
    <xf numFmtId="166" fontId="1" fillId="2" borderId="1" xfId="0" applyNumberFormat="1" applyFont="1" applyFill="1" applyBorder="1"/>
    <xf numFmtId="0" fontId="8" fillId="0" borderId="0" xfId="0" applyFont="1"/>
    <xf numFmtId="0" fontId="1" fillId="8" borderId="1" xfId="0" applyFont="1" applyFill="1" applyBorder="1"/>
    <xf numFmtId="0" fontId="1" fillId="6" borderId="0" xfId="0" applyFont="1" applyFill="1" applyBorder="1"/>
    <xf numFmtId="0" fontId="9" fillId="0" borderId="1" xfId="0" applyFont="1" applyBorder="1"/>
    <xf numFmtId="0" fontId="9" fillId="6" borderId="1" xfId="0" applyFont="1" applyFill="1" applyBorder="1"/>
    <xf numFmtId="0" fontId="0" fillId="4" borderId="3" xfId="0" applyFill="1" applyBorder="1" applyAlignment="1">
      <alignment horizontal="center"/>
    </xf>
    <xf numFmtId="0" fontId="0" fillId="4" borderId="4" xfId="0" applyFill="1" applyBorder="1" applyAlignment="1">
      <alignment horizontal="center"/>
    </xf>
    <xf numFmtId="0" fontId="0" fillId="4" borderId="1" xfId="0" applyFill="1" applyBorder="1" applyAlignment="1">
      <alignment horizontal="center"/>
    </xf>
    <xf numFmtId="0" fontId="1" fillId="2" borderId="1" xfId="0" applyFont="1" applyFill="1" applyBorder="1" applyAlignment="1">
      <alignment horizontal="center"/>
    </xf>
    <xf numFmtId="0" fontId="10" fillId="0" borderId="5" xfId="0" applyFont="1" applyBorder="1" applyAlignment="1">
      <alignment horizontal="left" vertical="center" wrapText="1"/>
    </xf>
    <xf numFmtId="0" fontId="0" fillId="0" borderId="0" xfId="0" applyAlignment="1">
      <alignment horizontal="center"/>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hyperlink" Target="https://goo.gl/LGoaoZ" TargetMode="External"/></Relationships>
</file>

<file path=xl/drawings/drawing1.xml><?xml version="1.0" encoding="utf-8"?>
<xdr:wsDr xmlns:xdr="http://schemas.openxmlformats.org/drawingml/2006/spreadsheetDrawing" xmlns:a="http://schemas.openxmlformats.org/drawingml/2006/main">
  <xdr:twoCellAnchor editAs="oneCell">
    <xdr:from>
      <xdr:col>4</xdr:col>
      <xdr:colOff>1323975</xdr:colOff>
      <xdr:row>0</xdr:row>
      <xdr:rowOff>76200</xdr:rowOff>
    </xdr:from>
    <xdr:to>
      <xdr:col>6</xdr:col>
      <xdr:colOff>1999869</xdr:colOff>
      <xdr:row>1</xdr:row>
      <xdr:rowOff>254071</xdr:rowOff>
    </xdr:to>
    <xdr:pic>
      <xdr:nvPicPr>
        <xdr:cNvPr id="3" name="Рисунок 2">
          <a:hlinkClick xmlns:r="http://schemas.openxmlformats.org/officeDocument/2006/relationships" r:id="rId1"/>
          <a:extLst>
            <a:ext uri="{FF2B5EF4-FFF2-40B4-BE49-F238E27FC236}">
              <a16:creationId xmlns:a16="http://schemas.microsoft.com/office/drawing/2014/main" id="{778B549C-5E93-40C4-B2A7-F4E02FE9EA0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095875" y="76200"/>
          <a:ext cx="2676144" cy="444571"/>
        </a:xfrm>
        <a:prstGeom prst="rect">
          <a:avLst/>
        </a:prstGeom>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513B5-F471-4E01-8226-0DAC8E09A789}">
  <sheetPr codeName="Sheet1"/>
  <dimension ref="A1:G25"/>
  <sheetViews>
    <sheetView tabSelected="1" zoomScale="80" zoomScaleNormal="80" workbookViewId="0">
      <selection activeCell="BB88" sqref="BB88"/>
    </sheetView>
  </sheetViews>
  <sheetFormatPr defaultRowHeight="14.4" x14ac:dyDescent="0.3"/>
  <cols>
    <col min="1" max="1" width="17.44140625" bestFit="1" customWidth="1"/>
    <col min="3" max="3" width="19.77734375" style="9" bestFit="1" customWidth="1"/>
    <col min="5" max="5" width="20.21875" bestFit="1" customWidth="1"/>
    <col min="7" max="7" width="29.21875" customWidth="1"/>
  </cols>
  <sheetData>
    <row r="1" spans="1:7" s="67" customFormat="1" ht="21" customHeight="1" x14ac:dyDescent="0.3"/>
    <row r="2" spans="1:7" s="67" customFormat="1" ht="21" customHeight="1" x14ac:dyDescent="0.3"/>
    <row r="3" spans="1:7" x14ac:dyDescent="0.3">
      <c r="A3" s="1" t="s">
        <v>16</v>
      </c>
      <c r="C3" s="6" t="s">
        <v>33</v>
      </c>
      <c r="E3" s="8" t="s">
        <v>34</v>
      </c>
      <c r="G3" s="8" t="s">
        <v>35</v>
      </c>
    </row>
    <row r="4" spans="1:7" x14ac:dyDescent="0.3">
      <c r="A4" s="2" t="s">
        <v>0</v>
      </c>
      <c r="C4" s="4" t="s">
        <v>9</v>
      </c>
      <c r="E4" t="str">
        <f>IFERROR(VLOOKUP(A4,C:C,1,FALSE),"")</f>
        <v/>
      </c>
      <c r="G4" t="str">
        <f>IF(ISERROR(VLOOKUP(C4,A:A,1,FALSE)),C4,"")</f>
        <v/>
      </c>
    </row>
    <row r="5" spans="1:7" x14ac:dyDescent="0.3">
      <c r="A5" s="2" t="s">
        <v>1</v>
      </c>
      <c r="C5" s="4" t="s">
        <v>18</v>
      </c>
      <c r="E5" t="str">
        <f>IFERROR(VLOOKUP(A5,C:C,1,FALSE),"")</f>
        <v/>
      </c>
      <c r="G5" t="str">
        <f>IF(ISERROR(VLOOKUP(C5,A:A,1,FALSE)),C5,"")</f>
        <v>Betty Friedan</v>
      </c>
    </row>
    <row r="6" spans="1:7" x14ac:dyDescent="0.3">
      <c r="A6" s="2" t="s">
        <v>2</v>
      </c>
      <c r="C6" s="4" t="s">
        <v>17</v>
      </c>
      <c r="E6" t="str">
        <f>IFERROR(VLOOKUP(A6,C:C,1,FALSE),"")</f>
        <v/>
      </c>
      <c r="G6" t="str">
        <f>IF(ISERROR(VLOOKUP(C6,A:A,1,FALSE)),C6,"")</f>
        <v>Bob Handy</v>
      </c>
    </row>
    <row r="7" spans="1:7" x14ac:dyDescent="0.3">
      <c r="A7" s="2" t="s">
        <v>3</v>
      </c>
      <c r="C7" s="5" t="s">
        <v>25</v>
      </c>
      <c r="E7" t="str">
        <f>IFERROR(VLOOKUP(A7,C:C,1,FALSE),"")</f>
        <v/>
      </c>
      <c r="G7" t="str">
        <f>IF(ISERROR(VLOOKUP(C7,A:A,1,FALSE)),C7,"")</f>
        <v>Chris Fields</v>
      </c>
    </row>
    <row r="8" spans="1:7" x14ac:dyDescent="0.3">
      <c r="A8" s="2" t="s">
        <v>4</v>
      </c>
      <c r="C8" s="5" t="s">
        <v>27</v>
      </c>
      <c r="E8" t="str">
        <f>IFERROR(VLOOKUP(A8,C:C,1,FALSE),"")</f>
        <v/>
      </c>
      <c r="G8" t="str">
        <f>IF(ISERROR(VLOOKUP(C8,A:A,1,FALSE)),C8,"")</f>
        <v>Gabe Givens</v>
      </c>
    </row>
    <row r="9" spans="1:7" x14ac:dyDescent="0.3">
      <c r="A9" s="2" t="s">
        <v>5</v>
      </c>
      <c r="C9" s="5" t="s">
        <v>32</v>
      </c>
      <c r="E9" t="str">
        <f>IFERROR(VLOOKUP(A9,C:C,1,FALSE),"")</f>
        <v>Sylvie King</v>
      </c>
      <c r="G9" t="str">
        <f>IF(ISERROR(VLOOKUP(C9,A:A,1,FALSE)),C9,"")</f>
        <v>Grace Fitzgerald</v>
      </c>
    </row>
    <row r="10" spans="1:7" x14ac:dyDescent="0.3">
      <c r="A10" s="2" t="s">
        <v>6</v>
      </c>
      <c r="C10" s="5" t="s">
        <v>26</v>
      </c>
      <c r="E10" t="str">
        <f>IFERROR(VLOOKUP(A10,C:C,1,FALSE),"")</f>
        <v>James Joyce</v>
      </c>
      <c r="G10" t="str">
        <f>IF(ISERROR(VLOOKUP(C10,A:A,1,FALSE)),C10,"")</f>
        <v>Hailey Beard</v>
      </c>
    </row>
    <row r="11" spans="1:7" x14ac:dyDescent="0.3">
      <c r="A11" s="2" t="s">
        <v>7</v>
      </c>
      <c r="C11" s="5" t="s">
        <v>22</v>
      </c>
      <c r="E11" t="str">
        <f>IFERROR(VLOOKUP(A11,C:C,1,FALSE),"")</f>
        <v>Zack Ryan</v>
      </c>
      <c r="G11" t="str">
        <f>IF(ISERROR(VLOOKUP(C11,A:A,1,FALSE)),C11,"")</f>
        <v>Henry Bubie</v>
      </c>
    </row>
    <row r="12" spans="1:7" x14ac:dyDescent="0.3">
      <c r="A12" s="2" t="s">
        <v>8</v>
      </c>
      <c r="C12" s="5" t="s">
        <v>21</v>
      </c>
      <c r="E12" t="str">
        <f>IFERROR(VLOOKUP(A12,C:C,1,FALSE),"")</f>
        <v>Mary Bridge</v>
      </c>
      <c r="G12" t="str">
        <f>IF(ISERROR(VLOOKUP(C12,A:A,1,FALSE)),C12,"")</f>
        <v>Jack Heinz</v>
      </c>
    </row>
    <row r="13" spans="1:7" x14ac:dyDescent="0.3">
      <c r="A13" s="2" t="s">
        <v>9</v>
      </c>
      <c r="C13" s="5" t="s">
        <v>23</v>
      </c>
      <c r="E13" t="str">
        <f>IFERROR(VLOOKUP(A13,C:C,1,FALSE),"")</f>
        <v>Beau Handford</v>
      </c>
      <c r="G13" t="str">
        <f>IF(ISERROR(VLOOKUP(C13,A:A,1,FALSE)),C13,"")</f>
        <v>Jack Herman Regan</v>
      </c>
    </row>
    <row r="14" spans="1:7" x14ac:dyDescent="0.3">
      <c r="A14" s="2" t="s">
        <v>10</v>
      </c>
      <c r="C14" s="4" t="s">
        <v>6</v>
      </c>
      <c r="E14" t="str">
        <f>IFERROR(VLOOKUP(A14,C:C,1,FALSE),"")</f>
        <v>Laila Green</v>
      </c>
      <c r="G14" t="str">
        <f>IF(ISERROR(VLOOKUP(C14,A:A,1,FALSE)),C14,"")</f>
        <v/>
      </c>
    </row>
    <row r="15" spans="1:7" x14ac:dyDescent="0.3">
      <c r="A15" s="2" t="s">
        <v>11</v>
      </c>
      <c r="C15" s="4" t="s">
        <v>10</v>
      </c>
      <c r="E15" t="str">
        <f>IFERROR(VLOOKUP(A15,C:C,1,FALSE),"")</f>
        <v/>
      </c>
      <c r="G15" t="str">
        <f>IF(ISERROR(VLOOKUP(C15,A:A,1,FALSE)),C15,"")</f>
        <v/>
      </c>
    </row>
    <row r="16" spans="1:7" x14ac:dyDescent="0.3">
      <c r="A16" s="2" t="s">
        <v>12</v>
      </c>
      <c r="C16" s="5" t="s">
        <v>29</v>
      </c>
      <c r="E16" t="str">
        <f>IFERROR(VLOOKUP(A16,C:C,1,FALSE),"")</f>
        <v/>
      </c>
      <c r="G16" t="str">
        <f>IF(ISERROR(VLOOKUP(C16,A:A,1,FALSE)),C16,"")</f>
        <v>Lola Brigeda</v>
      </c>
    </row>
    <row r="17" spans="1:7" x14ac:dyDescent="0.3">
      <c r="A17" s="2" t="s">
        <v>13</v>
      </c>
      <c r="C17" s="4" t="s">
        <v>8</v>
      </c>
      <c r="G17" t="str">
        <f>IF(ISERROR(VLOOKUP(C17,A:A,1,FALSE)),C17,"")</f>
        <v/>
      </c>
    </row>
    <row r="18" spans="1:7" x14ac:dyDescent="0.3">
      <c r="A18" s="2" t="s">
        <v>14</v>
      </c>
      <c r="C18" s="5" t="s">
        <v>28</v>
      </c>
      <c r="E18" t="str">
        <f>IFERROR(VLOOKUP(A18,C:C,1,FALSE),"")</f>
        <v/>
      </c>
      <c r="G18" t="str">
        <f>IF(ISERROR(VLOOKUP(C18,A:A,1,FALSE)),C18,"")</f>
        <v>Missy Fairchild</v>
      </c>
    </row>
    <row r="19" spans="1:7" x14ac:dyDescent="0.3">
      <c r="A19" s="3" t="s">
        <v>15</v>
      </c>
      <c r="C19" s="5" t="s">
        <v>20</v>
      </c>
      <c r="E19" t="str">
        <f>IFERROR(VLOOKUP(A19,C:C,1,FALSE),"")</f>
        <v/>
      </c>
      <c r="G19" t="str">
        <f>IF(ISERROR(VLOOKUP(C19,A:A,1,FALSE)),C19,"")</f>
        <v>Morgan Brooks</v>
      </c>
    </row>
    <row r="20" spans="1:7" x14ac:dyDescent="0.3">
      <c r="C20" s="5" t="s">
        <v>30</v>
      </c>
      <c r="G20" t="str">
        <f>IF(ISERROR(VLOOKUP(C20,A:A,1,FALSE)),C20,"")</f>
        <v>Pat Sutherland</v>
      </c>
    </row>
    <row r="21" spans="1:7" x14ac:dyDescent="0.3">
      <c r="C21" s="5" t="s">
        <v>24</v>
      </c>
      <c r="G21" t="str">
        <f>IF(ISERROR(VLOOKUP(C21,A:A,1,FALSE)),C21,"")</f>
        <v>Sara Hanggler</v>
      </c>
    </row>
    <row r="22" spans="1:7" x14ac:dyDescent="0.3">
      <c r="C22" s="4" t="s">
        <v>19</v>
      </c>
      <c r="G22" t="str">
        <f>IF(ISERROR(VLOOKUP(C22,A:A,1,FALSE)),C22,"")</f>
        <v>Sara Moore</v>
      </c>
    </row>
    <row r="23" spans="1:7" x14ac:dyDescent="0.3">
      <c r="C23" s="5" t="s">
        <v>31</v>
      </c>
      <c r="G23" t="str">
        <f>IF(ISERROR(VLOOKUP(C23,A:A,1,FALSE)),C23,"")</f>
        <v>Shannon Bergon</v>
      </c>
    </row>
    <row r="24" spans="1:7" x14ac:dyDescent="0.3">
      <c r="C24" s="4" t="s">
        <v>5</v>
      </c>
      <c r="G24" t="str">
        <f>IF(ISERROR(VLOOKUP(C24,A:A,1,FALSE)),C24,"")</f>
        <v/>
      </c>
    </row>
    <row r="25" spans="1:7" x14ac:dyDescent="0.3">
      <c r="C25" s="4" t="s">
        <v>7</v>
      </c>
      <c r="G25" t="str">
        <f>IF(ISERROR(VLOOKUP(C25,A:A,1,FALSE)),C25,"")</f>
        <v/>
      </c>
    </row>
  </sheetData>
  <sortState ref="C4:C25">
    <sortCondition ref="C4:C25"/>
  </sortState>
  <mergeCells count="1">
    <mergeCell ref="A1:XFD2"/>
  </mergeCells>
  <pageMargins left="0.7" right="0.7" top="0.75" bottom="0.75" header="0.3" footer="0.3"/>
  <pageSetup orientation="portrait" horizontalDpi="0"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A8EE7-8090-46AB-9E02-612EDEC2DF44}">
  <sheetPr codeName="Sheet10"/>
  <dimension ref="A1:R19"/>
  <sheetViews>
    <sheetView zoomScaleNormal="100" workbookViewId="0">
      <selection activeCell="A18" sqref="A3:A18"/>
    </sheetView>
  </sheetViews>
  <sheetFormatPr defaultRowHeight="14.4" x14ac:dyDescent="0.3"/>
  <cols>
    <col min="1" max="1" width="21.77734375" bestFit="1" customWidth="1"/>
    <col min="2" max="2" width="11" bestFit="1" customWidth="1"/>
    <col min="3" max="3" width="12" bestFit="1" customWidth="1"/>
    <col min="4" max="5" width="11" bestFit="1" customWidth="1"/>
    <col min="6" max="6" width="17.33203125" style="14" customWidth="1"/>
    <col min="8" max="8" width="19.21875" bestFit="1" customWidth="1"/>
    <col min="9" max="9" width="13.33203125" style="18" bestFit="1" customWidth="1"/>
    <col min="11" max="11" width="14.6640625" bestFit="1" customWidth="1"/>
    <col min="12" max="12" width="11.77734375" bestFit="1" customWidth="1"/>
    <col min="13" max="14" width="10.109375" bestFit="1" customWidth="1"/>
    <col min="15" max="16" width="11.109375" bestFit="1" customWidth="1"/>
  </cols>
  <sheetData>
    <row r="1" spans="1:18" x14ac:dyDescent="0.3">
      <c r="A1" s="7"/>
      <c r="B1" s="64" t="s">
        <v>87</v>
      </c>
      <c r="C1" s="64"/>
      <c r="D1" s="64"/>
      <c r="E1" s="64"/>
      <c r="F1" s="39"/>
      <c r="H1" s="64" t="s">
        <v>88</v>
      </c>
      <c r="I1" s="64"/>
      <c r="J1" s="17"/>
    </row>
    <row r="2" spans="1:18" x14ac:dyDescent="0.3">
      <c r="A2" s="1" t="s">
        <v>16</v>
      </c>
      <c r="B2" s="1" t="s">
        <v>83</v>
      </c>
      <c r="C2" s="1" t="s">
        <v>84</v>
      </c>
      <c r="D2" s="1" t="s">
        <v>85</v>
      </c>
      <c r="E2" s="1" t="s">
        <v>86</v>
      </c>
      <c r="F2" s="23" t="s">
        <v>91</v>
      </c>
      <c r="H2" s="1" t="s">
        <v>89</v>
      </c>
      <c r="I2" s="19" t="s">
        <v>90</v>
      </c>
    </row>
    <row r="3" spans="1:18" x14ac:dyDescent="0.3">
      <c r="A3" s="2" t="s">
        <v>0</v>
      </c>
      <c r="B3" s="16">
        <v>102356</v>
      </c>
      <c r="C3" s="16">
        <v>120365</v>
      </c>
      <c r="D3" s="16">
        <v>102103</v>
      </c>
      <c r="E3" s="16">
        <v>569800</v>
      </c>
      <c r="F3" s="38">
        <f>SUM((B3*VLOOKUP(B3,$H$2:$I$8,2,TRUE)),(C3*VLOOKUP(C3,$H$2:$I$8,2,TRUE)),(D3*VLOOKUP(D3,$H$2:$I$8,2,TRUE)),(E3*VLOOKUP(E3,$H$2:$I$8,2,TRUE)))</f>
        <v>47180.959999999999</v>
      </c>
      <c r="H3" s="16">
        <v>0</v>
      </c>
      <c r="I3" s="20">
        <v>0</v>
      </c>
      <c r="L3" s="24"/>
      <c r="M3" s="24"/>
      <c r="N3" s="24"/>
      <c r="O3" s="24"/>
      <c r="P3" s="24"/>
      <c r="Q3" s="24"/>
      <c r="R3" s="24"/>
    </row>
    <row r="4" spans="1:18" x14ac:dyDescent="0.3">
      <c r="A4" s="2" t="s">
        <v>1</v>
      </c>
      <c r="B4" s="16">
        <v>23659</v>
      </c>
      <c r="C4" s="16">
        <v>235069</v>
      </c>
      <c r="D4" s="16">
        <v>20356</v>
      </c>
      <c r="E4" s="16">
        <v>23506</v>
      </c>
      <c r="F4" s="38">
        <f t="shared" ref="F4:F18" si="0">SUM((B4*VLOOKUP(B4,$H$2:$I$8,2,TRUE)),(C4*VLOOKUP(C4,$H$2:$I$8,2,TRUE)),(D4*VLOOKUP(D4,$H$2:$I$8,2,TRUE)),(E4*VLOOKUP(E4,$H$2:$I$8,2,TRUE)))</f>
        <v>13103.870000000003</v>
      </c>
      <c r="H4" s="16">
        <v>10000</v>
      </c>
      <c r="I4" s="20">
        <v>0.02</v>
      </c>
      <c r="J4" s="15"/>
      <c r="L4" s="24"/>
      <c r="M4" s="24"/>
      <c r="N4" s="24"/>
      <c r="O4" s="24"/>
      <c r="P4" s="24"/>
      <c r="Q4" s="24"/>
      <c r="R4" s="24"/>
    </row>
    <row r="5" spans="1:18" x14ac:dyDescent="0.3">
      <c r="A5" s="2" t="s">
        <v>2</v>
      </c>
      <c r="B5" s="16">
        <v>98567</v>
      </c>
      <c r="C5" s="16">
        <v>35302</v>
      </c>
      <c r="D5" s="16">
        <v>80659</v>
      </c>
      <c r="E5" s="16">
        <v>236958</v>
      </c>
      <c r="F5" s="38">
        <f t="shared" si="0"/>
        <v>17930.72</v>
      </c>
      <c r="H5" s="16">
        <v>50000</v>
      </c>
      <c r="I5" s="20">
        <v>0.03</v>
      </c>
      <c r="J5" s="15"/>
      <c r="L5" s="24"/>
      <c r="M5" s="24"/>
      <c r="N5" s="24"/>
      <c r="O5" s="24"/>
      <c r="P5" s="24"/>
      <c r="Q5" s="24"/>
      <c r="R5" s="24"/>
    </row>
    <row r="6" spans="1:18" x14ac:dyDescent="0.3">
      <c r="A6" s="2" t="s">
        <v>3</v>
      </c>
      <c r="B6" s="16">
        <v>123695</v>
      </c>
      <c r="C6" s="16">
        <v>56945</v>
      </c>
      <c r="D6" s="16">
        <v>258036</v>
      </c>
      <c r="E6" s="16">
        <v>362100</v>
      </c>
      <c r="F6" s="38">
        <f t="shared" si="0"/>
        <v>37662.949999999997</v>
      </c>
      <c r="H6" s="16">
        <v>100000</v>
      </c>
      <c r="I6" s="20">
        <v>0.04</v>
      </c>
      <c r="J6" s="15"/>
      <c r="L6" s="25"/>
      <c r="M6" s="25"/>
      <c r="N6" s="25"/>
      <c r="O6" s="25"/>
      <c r="P6" s="24"/>
      <c r="Q6" s="24"/>
      <c r="R6" s="24"/>
    </row>
    <row r="7" spans="1:18" x14ac:dyDescent="0.3">
      <c r="A7" s="2" t="s">
        <v>4</v>
      </c>
      <c r="B7" s="16">
        <v>78521</v>
      </c>
      <c r="C7" s="16">
        <v>23590</v>
      </c>
      <c r="D7" s="16">
        <v>30256</v>
      </c>
      <c r="E7" s="16">
        <v>546581</v>
      </c>
      <c r="F7" s="38">
        <f t="shared" si="0"/>
        <v>36227.410000000003</v>
      </c>
      <c r="H7" s="16">
        <v>200000</v>
      </c>
      <c r="I7" s="20">
        <v>0.05</v>
      </c>
      <c r="J7" s="15"/>
      <c r="L7" s="26"/>
      <c r="M7" s="26"/>
      <c r="N7" s="26"/>
      <c r="O7" s="26"/>
      <c r="P7" s="24"/>
      <c r="Q7" s="24"/>
      <c r="R7" s="24"/>
    </row>
    <row r="8" spans="1:18" x14ac:dyDescent="0.3">
      <c r="A8" s="2" t="s">
        <v>5</v>
      </c>
      <c r="B8" s="16">
        <v>46444</v>
      </c>
      <c r="C8" s="16">
        <v>464542</v>
      </c>
      <c r="D8" s="16">
        <v>51000</v>
      </c>
      <c r="E8" s="16">
        <v>51254</v>
      </c>
      <c r="F8" s="38">
        <f t="shared" si="0"/>
        <v>31869.02</v>
      </c>
      <c r="H8" s="16">
        <v>400000</v>
      </c>
      <c r="I8" s="20">
        <v>0.06</v>
      </c>
      <c r="J8" s="15"/>
      <c r="L8" s="27"/>
      <c r="M8" s="27"/>
      <c r="N8" s="27"/>
      <c r="O8" s="27"/>
      <c r="P8" s="27"/>
      <c r="Q8" s="24"/>
      <c r="R8" s="24"/>
    </row>
    <row r="9" spans="1:18" x14ac:dyDescent="0.3">
      <c r="A9" s="2" t="s">
        <v>6</v>
      </c>
      <c r="B9" s="16">
        <v>48692</v>
      </c>
      <c r="C9" s="16">
        <v>55986</v>
      </c>
      <c r="D9" s="16">
        <v>21036</v>
      </c>
      <c r="E9" s="16">
        <v>32685</v>
      </c>
      <c r="F9" s="38">
        <f t="shared" si="0"/>
        <v>3727.84</v>
      </c>
      <c r="J9" s="15"/>
      <c r="K9" s="14"/>
    </row>
    <row r="10" spans="1:18" x14ac:dyDescent="0.3">
      <c r="A10" s="2" t="s">
        <v>7</v>
      </c>
      <c r="B10" s="16">
        <v>78954</v>
      </c>
      <c r="C10" s="16">
        <v>659740</v>
      </c>
      <c r="D10" s="16">
        <v>365902</v>
      </c>
      <c r="E10" s="16">
        <v>235984</v>
      </c>
      <c r="F10" s="38">
        <f t="shared" si="0"/>
        <v>72047.320000000007</v>
      </c>
      <c r="G10" s="37"/>
    </row>
    <row r="11" spans="1:18" x14ac:dyDescent="0.3">
      <c r="A11" s="2" t="s">
        <v>8</v>
      </c>
      <c r="B11" s="16">
        <v>54862</v>
      </c>
      <c r="C11" s="16">
        <v>369585</v>
      </c>
      <c r="D11" s="16">
        <v>623000</v>
      </c>
      <c r="E11" s="16">
        <v>23698</v>
      </c>
      <c r="F11" s="38">
        <f t="shared" si="0"/>
        <v>57979.07</v>
      </c>
    </row>
    <row r="12" spans="1:18" x14ac:dyDescent="0.3">
      <c r="A12" s="2" t="s">
        <v>9</v>
      </c>
      <c r="B12" s="16">
        <v>65498</v>
      </c>
      <c r="C12" s="16">
        <v>46562</v>
      </c>
      <c r="D12" s="16">
        <v>23562</v>
      </c>
      <c r="E12" s="16">
        <v>265456</v>
      </c>
      <c r="F12" s="38">
        <f t="shared" si="0"/>
        <v>16640.22</v>
      </c>
      <c r="I12" s="22"/>
    </row>
    <row r="13" spans="1:18" x14ac:dyDescent="0.3">
      <c r="A13" s="2" t="s">
        <v>10</v>
      </c>
      <c r="B13" s="16">
        <v>36594</v>
      </c>
      <c r="C13" s="16">
        <v>635685</v>
      </c>
      <c r="D13" s="16">
        <v>87235</v>
      </c>
      <c r="E13" s="16">
        <v>248436</v>
      </c>
      <c r="F13" s="38">
        <f t="shared" si="0"/>
        <v>53911.83</v>
      </c>
      <c r="P13" s="21"/>
    </row>
    <row r="14" spans="1:18" x14ac:dyDescent="0.3">
      <c r="A14" s="2" t="s">
        <v>11</v>
      </c>
      <c r="B14" s="16">
        <v>63284</v>
      </c>
      <c r="C14" s="16">
        <v>20059</v>
      </c>
      <c r="D14" s="16">
        <v>69000</v>
      </c>
      <c r="E14" s="16">
        <v>23000</v>
      </c>
      <c r="F14" s="38">
        <f t="shared" si="0"/>
        <v>4829.7</v>
      </c>
    </row>
    <row r="15" spans="1:18" x14ac:dyDescent="0.3">
      <c r="A15" s="2" t="s">
        <v>12</v>
      </c>
      <c r="B15" s="16">
        <v>125636</v>
      </c>
      <c r="C15" s="16">
        <v>268121</v>
      </c>
      <c r="D15" s="16">
        <v>785200</v>
      </c>
      <c r="E15" s="16">
        <v>695000</v>
      </c>
      <c r="F15" s="38">
        <f t="shared" si="0"/>
        <v>107243.49</v>
      </c>
    </row>
    <row r="16" spans="1:18" x14ac:dyDescent="0.3">
      <c r="A16" s="2" t="s">
        <v>13</v>
      </c>
      <c r="B16" s="16">
        <v>87548</v>
      </c>
      <c r="C16" s="16">
        <v>65210</v>
      </c>
      <c r="D16" s="16">
        <v>365230</v>
      </c>
      <c r="E16" s="16">
        <v>23598</v>
      </c>
      <c r="F16" s="38">
        <f t="shared" si="0"/>
        <v>23316.199999999997</v>
      </c>
    </row>
    <row r="17" spans="1:6" x14ac:dyDescent="0.3">
      <c r="A17" s="2" t="s">
        <v>14</v>
      </c>
      <c r="B17" s="16">
        <v>201364</v>
      </c>
      <c r="C17" s="16">
        <v>549758</v>
      </c>
      <c r="D17" s="16">
        <v>230000</v>
      </c>
      <c r="E17" s="16">
        <v>32500</v>
      </c>
      <c r="F17" s="38">
        <f t="shared" si="0"/>
        <v>55203.679999999993</v>
      </c>
    </row>
    <row r="18" spans="1:6" x14ac:dyDescent="0.3">
      <c r="A18" s="3" t="s">
        <v>15</v>
      </c>
      <c r="B18" s="16">
        <v>110250</v>
      </c>
      <c r="C18" s="16">
        <v>548936</v>
      </c>
      <c r="D18" s="16">
        <v>45000</v>
      </c>
      <c r="E18" s="16">
        <v>63900</v>
      </c>
      <c r="F18" s="38">
        <f t="shared" si="0"/>
        <v>40163.159999999996</v>
      </c>
    </row>
    <row r="19" spans="1:6" x14ac:dyDescent="0.3">
      <c r="B19" s="15"/>
      <c r="C19" s="15"/>
      <c r="D19" s="15"/>
      <c r="E19" s="15"/>
    </row>
  </sheetData>
  <mergeCells count="2">
    <mergeCell ref="B1:E1"/>
    <mergeCell ref="H1:I1"/>
  </mergeCells>
  <pageMargins left="0.7" right="0.7" top="0.75" bottom="0.75" header="0.3" footer="0.3"/>
  <pageSetup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E93AB-8EF5-4860-96DC-0F63777AC28E}">
  <sheetPr codeName="Sheet11"/>
  <dimension ref="A1:R18"/>
  <sheetViews>
    <sheetView zoomScaleNormal="100" workbookViewId="0">
      <selection activeCell="A2" sqref="A2:B7"/>
    </sheetView>
  </sheetViews>
  <sheetFormatPr defaultRowHeight="14.4" x14ac:dyDescent="0.3"/>
  <cols>
    <col min="1" max="1" width="21.77734375" bestFit="1" customWidth="1"/>
    <col min="2" max="2" width="11" customWidth="1"/>
    <col min="3" max="4" width="11" style="34" customWidth="1"/>
    <col min="5" max="5" width="11" style="42" bestFit="1" customWidth="1"/>
    <col min="6" max="6" width="12" style="14" bestFit="1" customWidth="1"/>
    <col min="8" max="8" width="19.21875" bestFit="1" customWidth="1"/>
    <col min="9" max="9" width="13.33203125" style="18" bestFit="1" customWidth="1"/>
    <col min="11" max="11" width="14.6640625" bestFit="1" customWidth="1"/>
    <col min="12" max="12" width="11.77734375" bestFit="1" customWidth="1"/>
    <col min="13" max="14" width="10.109375" bestFit="1" customWidth="1"/>
    <col min="15" max="16" width="11.109375" bestFit="1" customWidth="1"/>
  </cols>
  <sheetData>
    <row r="1" spans="1:18" x14ac:dyDescent="0.3">
      <c r="A1" s="46"/>
      <c r="B1" s="46"/>
      <c r="D1" s="62" t="s">
        <v>100</v>
      </c>
      <c r="E1" s="62"/>
      <c r="F1" s="63"/>
      <c r="H1" s="64" t="s">
        <v>115</v>
      </c>
      <c r="I1" s="64"/>
      <c r="J1" s="17"/>
    </row>
    <row r="2" spans="1:18" x14ac:dyDescent="0.3">
      <c r="A2" s="1" t="s">
        <v>16</v>
      </c>
      <c r="B2" s="1" t="s">
        <v>112</v>
      </c>
      <c r="C2" s="45"/>
      <c r="D2" s="40" t="s">
        <v>113</v>
      </c>
      <c r="E2" s="40" t="s">
        <v>110</v>
      </c>
      <c r="F2" s="43" t="s">
        <v>111</v>
      </c>
      <c r="H2" s="1" t="s">
        <v>16</v>
      </c>
      <c r="I2" s="19" t="s">
        <v>114</v>
      </c>
    </row>
    <row r="3" spans="1:18" x14ac:dyDescent="0.3">
      <c r="A3" s="2" t="s">
        <v>0</v>
      </c>
      <c r="B3" s="2">
        <v>12365</v>
      </c>
      <c r="D3" s="2">
        <v>12365</v>
      </c>
      <c r="E3" s="41">
        <v>43103</v>
      </c>
      <c r="F3" s="38">
        <v>15269</v>
      </c>
      <c r="H3" s="2" t="s">
        <v>2</v>
      </c>
      <c r="I3" s="38">
        <f ca="1">SUMIF($D$2:$D$18,"="&amp;VLOOKUP($H3,$A$1:$B$7,2,FALSE),$F$3:$F$18)</f>
        <v>45136</v>
      </c>
      <c r="L3" s="24"/>
      <c r="M3" s="24"/>
      <c r="N3" s="24"/>
      <c r="O3" s="24"/>
      <c r="P3" s="24"/>
      <c r="Q3" s="24"/>
      <c r="R3" s="24"/>
    </row>
    <row r="4" spans="1:18" x14ac:dyDescent="0.3">
      <c r="A4" s="2" t="s">
        <v>1</v>
      </c>
      <c r="B4" s="2">
        <v>12586</v>
      </c>
      <c r="D4" s="2">
        <v>12586</v>
      </c>
      <c r="E4" s="41">
        <v>43104</v>
      </c>
      <c r="F4" s="38">
        <v>23562</v>
      </c>
      <c r="H4" s="2" t="s">
        <v>3</v>
      </c>
      <c r="I4" s="38">
        <f t="shared" ref="I4:I7" ca="1" si="0">SUMIF($D$2:$D$18,"="&amp;VLOOKUP($H4,$A$1:$B$7,2,FALSE),$F$3:$F$18)</f>
        <v>23367</v>
      </c>
      <c r="J4" s="15"/>
      <c r="L4" s="24"/>
      <c r="M4" s="24"/>
      <c r="N4" s="24"/>
      <c r="O4" s="24"/>
      <c r="P4" s="24"/>
      <c r="Q4" s="24"/>
      <c r="R4" s="24"/>
    </row>
    <row r="5" spans="1:18" x14ac:dyDescent="0.3">
      <c r="A5" s="2" t="s">
        <v>2</v>
      </c>
      <c r="B5" s="2">
        <v>13659</v>
      </c>
      <c r="D5" s="2">
        <v>13659</v>
      </c>
      <c r="E5" s="41">
        <v>43106</v>
      </c>
      <c r="F5" s="38">
        <v>18002</v>
      </c>
      <c r="H5" s="2" t="s">
        <v>1</v>
      </c>
      <c r="I5" s="38">
        <f t="shared" ca="1" si="0"/>
        <v>36032</v>
      </c>
      <c r="J5" s="15"/>
      <c r="L5" s="24"/>
      <c r="M5" s="24"/>
      <c r="N5" s="24"/>
      <c r="O5" s="24"/>
      <c r="P5" s="24"/>
      <c r="Q5" s="24"/>
      <c r="R5" s="24"/>
    </row>
    <row r="6" spans="1:18" x14ac:dyDescent="0.3">
      <c r="A6" s="2" t="s">
        <v>3</v>
      </c>
      <c r="B6" s="2">
        <v>12698</v>
      </c>
      <c r="D6" s="2">
        <v>12698</v>
      </c>
      <c r="E6" s="41">
        <v>43107</v>
      </c>
      <c r="F6" s="38">
        <v>12036</v>
      </c>
      <c r="H6" s="2" t="s">
        <v>4</v>
      </c>
      <c r="I6" s="38">
        <f t="shared" ca="1" si="0"/>
        <v>18159</v>
      </c>
      <c r="J6" s="15"/>
      <c r="L6" s="25"/>
      <c r="M6" s="25"/>
      <c r="N6" s="25"/>
      <c r="O6" s="25"/>
      <c r="P6" s="24"/>
      <c r="Q6" s="24"/>
      <c r="R6" s="24"/>
    </row>
    <row r="7" spans="1:18" x14ac:dyDescent="0.3">
      <c r="A7" s="2" t="s">
        <v>4</v>
      </c>
      <c r="B7" s="2">
        <v>12458</v>
      </c>
      <c r="D7" s="2">
        <v>12458</v>
      </c>
      <c r="E7" s="41">
        <v>43108</v>
      </c>
      <c r="F7" s="38">
        <v>10235</v>
      </c>
      <c r="H7" s="2" t="s">
        <v>0</v>
      </c>
      <c r="I7" s="38">
        <f t="shared" ca="1" si="0"/>
        <v>38762</v>
      </c>
      <c r="J7" s="15"/>
      <c r="L7" s="26"/>
      <c r="M7" s="26"/>
      <c r="N7" s="26"/>
      <c r="O7" s="26"/>
      <c r="P7" s="24"/>
      <c r="Q7" s="24"/>
      <c r="R7" s="24"/>
    </row>
    <row r="8" spans="1:18" x14ac:dyDescent="0.3">
      <c r="A8" s="24"/>
      <c r="B8" s="24"/>
      <c r="D8" s="2">
        <v>12698</v>
      </c>
      <c r="E8" s="41">
        <v>43111</v>
      </c>
      <c r="F8" s="38">
        <v>11659</v>
      </c>
      <c r="H8" s="26"/>
      <c r="I8" s="47"/>
      <c r="J8" s="15"/>
      <c r="L8" s="27"/>
      <c r="M8" s="27"/>
      <c r="N8" s="27"/>
      <c r="O8" s="27"/>
      <c r="P8" s="27"/>
      <c r="Q8" s="24"/>
      <c r="R8" s="24"/>
    </row>
    <row r="9" spans="1:18" x14ac:dyDescent="0.3">
      <c r="A9" s="24"/>
      <c r="B9" s="24"/>
      <c r="D9" s="2">
        <v>12458</v>
      </c>
      <c r="E9" s="41">
        <v>43115</v>
      </c>
      <c r="F9" s="38">
        <v>8632</v>
      </c>
      <c r="J9" s="15"/>
      <c r="K9" s="14"/>
    </row>
    <row r="10" spans="1:18" x14ac:dyDescent="0.3">
      <c r="A10" s="24"/>
      <c r="B10" s="24"/>
      <c r="D10" s="2">
        <v>13659</v>
      </c>
      <c r="E10" s="41">
        <v>43115</v>
      </c>
      <c r="F10" s="38">
        <v>6500</v>
      </c>
      <c r="G10" s="37"/>
    </row>
    <row r="11" spans="1:18" x14ac:dyDescent="0.3">
      <c r="A11" s="24"/>
      <c r="B11" s="24"/>
      <c r="D11" s="2">
        <v>12365</v>
      </c>
      <c r="E11" s="41">
        <v>43116</v>
      </c>
      <c r="F11" s="38">
        <v>11000</v>
      </c>
    </row>
    <row r="12" spans="1:18" x14ac:dyDescent="0.3">
      <c r="A12" s="24"/>
      <c r="B12" s="24"/>
      <c r="D12" s="2">
        <v>12586</v>
      </c>
      <c r="E12" s="41">
        <v>43118</v>
      </c>
      <c r="F12" s="38">
        <v>5600</v>
      </c>
      <c r="I12" s="22"/>
    </row>
    <row r="13" spans="1:18" x14ac:dyDescent="0.3">
      <c r="A13" s="24"/>
      <c r="B13" s="24"/>
      <c r="D13" s="2">
        <v>13659</v>
      </c>
      <c r="E13" s="41">
        <v>43119</v>
      </c>
      <c r="F13" s="38">
        <v>6830</v>
      </c>
      <c r="P13" s="21"/>
    </row>
    <row r="14" spans="1:18" x14ac:dyDescent="0.3">
      <c r="A14" s="24"/>
      <c r="B14" s="24"/>
      <c r="D14" s="2">
        <v>12365</v>
      </c>
      <c r="E14" s="41">
        <v>43120</v>
      </c>
      <c r="F14" s="38">
        <v>12000</v>
      </c>
    </row>
    <row r="15" spans="1:18" x14ac:dyDescent="0.3">
      <c r="A15" s="24"/>
      <c r="B15" s="24"/>
      <c r="D15" s="2">
        <v>12586</v>
      </c>
      <c r="E15" s="41">
        <v>43123</v>
      </c>
      <c r="F15" s="38">
        <v>9600</v>
      </c>
    </row>
    <row r="16" spans="1:18" x14ac:dyDescent="0.3">
      <c r="A16" s="24"/>
      <c r="B16" s="24"/>
      <c r="D16" s="2">
        <v>13659</v>
      </c>
      <c r="E16" s="41">
        <v>43125</v>
      </c>
      <c r="F16" s="38">
        <v>11200</v>
      </c>
    </row>
    <row r="17" spans="1:6" x14ac:dyDescent="0.3">
      <c r="A17" s="24"/>
      <c r="B17" s="24"/>
      <c r="D17" s="2">
        <v>12698</v>
      </c>
      <c r="E17" s="41">
        <v>43128</v>
      </c>
      <c r="F17" s="38">
        <v>10100</v>
      </c>
    </row>
    <row r="18" spans="1:6" x14ac:dyDescent="0.3">
      <c r="A18" s="34"/>
      <c r="B18" s="34"/>
      <c r="D18" s="2">
        <v>12458</v>
      </c>
      <c r="E18" s="41">
        <v>43129</v>
      </c>
      <c r="F18" s="38">
        <v>4500</v>
      </c>
    </row>
  </sheetData>
  <sortState ref="H3:H7">
    <sortCondition ref="H3:H7"/>
  </sortState>
  <mergeCells count="2">
    <mergeCell ref="H1:I1"/>
    <mergeCell ref="D1:F1"/>
  </mergeCells>
  <pageMargins left="0.7" right="0.7" top="0.75" bottom="0.75" header="0.3" footer="0.3"/>
  <pageSetup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E3F45-68B4-4A00-975D-C3C5A518EACB}">
  <sheetPr codeName="Sheet12"/>
  <dimension ref="A1:J25"/>
  <sheetViews>
    <sheetView workbookViewId="0">
      <selection sqref="A1:C1048576"/>
    </sheetView>
  </sheetViews>
  <sheetFormatPr defaultRowHeight="14.4" x14ac:dyDescent="0.3"/>
  <cols>
    <col min="1" max="1" width="18.77734375" style="10" bestFit="1" customWidth="1"/>
    <col min="2" max="2" width="12.44140625" customWidth="1"/>
    <col min="3" max="3" width="11.21875" bestFit="1" customWidth="1"/>
    <col min="4" max="4" width="19.6640625" bestFit="1" customWidth="1"/>
    <col min="5" max="5" width="11.21875" bestFit="1" customWidth="1"/>
    <col min="6" max="6" width="5.44140625" bestFit="1" customWidth="1"/>
    <col min="7" max="7" width="5.77734375" bestFit="1" customWidth="1"/>
    <col min="9" max="9" width="12" customWidth="1"/>
    <col min="10" max="10" width="17.5546875" customWidth="1"/>
  </cols>
  <sheetData>
    <row r="1" spans="1:10" x14ac:dyDescent="0.3">
      <c r="A1" s="1" t="s">
        <v>36</v>
      </c>
      <c r="B1" s="1" t="s">
        <v>37</v>
      </c>
      <c r="C1" s="1" t="s">
        <v>80</v>
      </c>
      <c r="D1" s="1" t="s">
        <v>76</v>
      </c>
      <c r="E1" s="1" t="s">
        <v>77</v>
      </c>
      <c r="F1" s="1" t="s">
        <v>78</v>
      </c>
      <c r="G1" s="1" t="s">
        <v>79</v>
      </c>
    </row>
    <row r="2" spans="1:10" x14ac:dyDescent="0.3">
      <c r="A2" s="11" t="s">
        <v>17</v>
      </c>
      <c r="B2" s="11" t="s">
        <v>39</v>
      </c>
      <c r="C2" s="11">
        <v>12365</v>
      </c>
      <c r="D2" s="11" t="s">
        <v>45</v>
      </c>
      <c r="E2" s="11" t="s">
        <v>46</v>
      </c>
      <c r="F2" s="11" t="s">
        <v>47</v>
      </c>
      <c r="G2" s="11">
        <v>98116</v>
      </c>
      <c r="I2" s="1" t="s">
        <v>36</v>
      </c>
      <c r="J2" s="2" t="s">
        <v>17</v>
      </c>
    </row>
    <row r="3" spans="1:10" x14ac:dyDescent="0.3">
      <c r="A3" s="12" t="s">
        <v>26</v>
      </c>
      <c r="B3" s="12" t="s">
        <v>39</v>
      </c>
      <c r="C3" s="12">
        <f>C2+3</f>
        <v>12368</v>
      </c>
      <c r="D3" s="12" t="s">
        <v>48</v>
      </c>
      <c r="E3" s="12" t="s">
        <v>49</v>
      </c>
      <c r="F3" s="12" t="s">
        <v>47</v>
      </c>
      <c r="G3" s="12">
        <v>98417</v>
      </c>
      <c r="I3" s="1" t="s">
        <v>37</v>
      </c>
      <c r="J3" s="2" t="s">
        <v>39</v>
      </c>
    </row>
    <row r="4" spans="1:10" x14ac:dyDescent="0.3">
      <c r="A4" s="12" t="s">
        <v>21</v>
      </c>
      <c r="B4" s="12" t="s">
        <v>39</v>
      </c>
      <c r="C4" s="12">
        <f t="shared" ref="C4:C25" si="0">C3+3</f>
        <v>12371</v>
      </c>
      <c r="D4" s="12" t="s">
        <v>50</v>
      </c>
      <c r="E4" s="12" t="s">
        <v>46</v>
      </c>
      <c r="F4" s="12" t="s">
        <v>47</v>
      </c>
      <c r="G4" s="12">
        <v>98404</v>
      </c>
    </row>
    <row r="5" spans="1:10" x14ac:dyDescent="0.3">
      <c r="A5" s="11" t="s">
        <v>19</v>
      </c>
      <c r="B5" s="11" t="s">
        <v>39</v>
      </c>
      <c r="C5" s="11">
        <f t="shared" si="0"/>
        <v>12374</v>
      </c>
      <c r="D5" s="11" t="s">
        <v>51</v>
      </c>
      <c r="E5" s="11" t="s">
        <v>46</v>
      </c>
      <c r="F5" s="11" t="s">
        <v>47</v>
      </c>
      <c r="G5" s="11">
        <v>98566</v>
      </c>
      <c r="I5" s="1" t="s">
        <v>80</v>
      </c>
      <c r="J5" s="32">
        <f>SUMPRODUCT((A2:A25=J2)*(B2:B25=J3)*(C2:C25))</f>
        <v>12365</v>
      </c>
    </row>
    <row r="6" spans="1:10" x14ac:dyDescent="0.3">
      <c r="A6" s="11" t="s">
        <v>7</v>
      </c>
      <c r="B6" s="11" t="s">
        <v>39</v>
      </c>
      <c r="C6" s="11">
        <f t="shared" si="0"/>
        <v>12377</v>
      </c>
      <c r="D6" s="11" t="s">
        <v>52</v>
      </c>
      <c r="E6" s="11" t="s">
        <v>46</v>
      </c>
      <c r="F6" s="11" t="s">
        <v>47</v>
      </c>
      <c r="G6" s="11">
        <v>98787</v>
      </c>
    </row>
    <row r="7" spans="1:10" x14ac:dyDescent="0.3">
      <c r="A7" s="12" t="s">
        <v>29</v>
      </c>
      <c r="B7" s="12" t="s">
        <v>44</v>
      </c>
      <c r="C7" s="12">
        <f t="shared" si="0"/>
        <v>12380</v>
      </c>
      <c r="D7" s="12" t="s">
        <v>53</v>
      </c>
      <c r="E7" s="12" t="s">
        <v>49</v>
      </c>
      <c r="F7" s="12" t="s">
        <v>47</v>
      </c>
      <c r="G7" s="12">
        <v>97852</v>
      </c>
    </row>
    <row r="8" spans="1:10" x14ac:dyDescent="0.3">
      <c r="A8" s="11" t="s">
        <v>9</v>
      </c>
      <c r="B8" s="11" t="s">
        <v>38</v>
      </c>
      <c r="C8" s="11">
        <f t="shared" si="0"/>
        <v>12383</v>
      </c>
      <c r="D8" s="11" t="s">
        <v>54</v>
      </c>
      <c r="E8" s="11" t="s">
        <v>55</v>
      </c>
      <c r="F8" s="11" t="s">
        <v>47</v>
      </c>
      <c r="G8" s="11">
        <v>96589</v>
      </c>
    </row>
    <row r="9" spans="1:10" x14ac:dyDescent="0.3">
      <c r="A9" s="11" t="s">
        <v>18</v>
      </c>
      <c r="B9" s="11" t="s">
        <v>38</v>
      </c>
      <c r="C9" s="11">
        <f t="shared" si="0"/>
        <v>12386</v>
      </c>
      <c r="D9" s="11" t="s">
        <v>56</v>
      </c>
      <c r="E9" s="11" t="s">
        <v>57</v>
      </c>
      <c r="F9" s="11" t="s">
        <v>47</v>
      </c>
      <c r="G9" s="11">
        <v>98116</v>
      </c>
    </row>
    <row r="10" spans="1:10" x14ac:dyDescent="0.3">
      <c r="A10" s="12" t="s">
        <v>27</v>
      </c>
      <c r="B10" s="12" t="s">
        <v>38</v>
      </c>
      <c r="C10" s="12">
        <f t="shared" si="0"/>
        <v>12389</v>
      </c>
      <c r="D10" s="12" t="s">
        <v>58</v>
      </c>
      <c r="E10" s="12" t="s">
        <v>59</v>
      </c>
      <c r="F10" s="12" t="s">
        <v>47</v>
      </c>
      <c r="G10" s="12">
        <v>98117</v>
      </c>
    </row>
    <row r="11" spans="1:10" x14ac:dyDescent="0.3">
      <c r="A11" s="11" t="s">
        <v>6</v>
      </c>
      <c r="B11" s="11" t="s">
        <v>38</v>
      </c>
      <c r="C11" s="11">
        <f t="shared" si="0"/>
        <v>12392</v>
      </c>
      <c r="D11" s="11" t="s">
        <v>60</v>
      </c>
      <c r="E11" s="11" t="s">
        <v>61</v>
      </c>
      <c r="F11" s="11" t="s">
        <v>47</v>
      </c>
      <c r="G11" s="11">
        <v>98287</v>
      </c>
    </row>
    <row r="12" spans="1:10" x14ac:dyDescent="0.3">
      <c r="A12" s="12" t="s">
        <v>24</v>
      </c>
      <c r="B12" s="12" t="s">
        <v>38</v>
      </c>
      <c r="C12" s="12">
        <f t="shared" si="0"/>
        <v>12395</v>
      </c>
      <c r="D12" s="12" t="s">
        <v>62</v>
      </c>
      <c r="E12" s="12" t="s">
        <v>59</v>
      </c>
      <c r="F12" s="12" t="s">
        <v>47</v>
      </c>
      <c r="G12" s="12">
        <v>98404</v>
      </c>
    </row>
    <row r="13" spans="1:10" x14ac:dyDescent="0.3">
      <c r="A13" s="12" t="s">
        <v>32</v>
      </c>
      <c r="B13" s="12" t="s">
        <v>41</v>
      </c>
      <c r="C13" s="12">
        <f t="shared" si="0"/>
        <v>12398</v>
      </c>
      <c r="D13" s="12" t="s">
        <v>63</v>
      </c>
      <c r="E13" s="12" t="s">
        <v>55</v>
      </c>
      <c r="F13" s="12" t="s">
        <v>47</v>
      </c>
      <c r="G13" s="12">
        <v>98714</v>
      </c>
    </row>
    <row r="14" spans="1:10" x14ac:dyDescent="0.3">
      <c r="A14" s="11" t="s">
        <v>8</v>
      </c>
      <c r="B14" s="11" t="s">
        <v>41</v>
      </c>
      <c r="C14" s="11">
        <f t="shared" si="0"/>
        <v>12401</v>
      </c>
      <c r="D14" s="11" t="s">
        <v>64</v>
      </c>
      <c r="E14" s="11" t="s">
        <v>57</v>
      </c>
      <c r="F14" s="11" t="s">
        <v>47</v>
      </c>
      <c r="G14" s="11">
        <v>98714</v>
      </c>
    </row>
    <row r="15" spans="1:10" x14ac:dyDescent="0.3">
      <c r="A15" s="13" t="s">
        <v>82</v>
      </c>
      <c r="B15" s="12" t="s">
        <v>41</v>
      </c>
      <c r="C15" s="12">
        <f t="shared" si="0"/>
        <v>12404</v>
      </c>
      <c r="D15" s="12" t="s">
        <v>65</v>
      </c>
      <c r="E15" s="12" t="s">
        <v>59</v>
      </c>
      <c r="F15" s="12" t="s">
        <v>47</v>
      </c>
      <c r="G15" s="12">
        <v>98714</v>
      </c>
    </row>
    <row r="16" spans="1:10" x14ac:dyDescent="0.3">
      <c r="A16" s="13" t="s">
        <v>30</v>
      </c>
      <c r="B16" s="12" t="s">
        <v>41</v>
      </c>
      <c r="C16" s="12">
        <f t="shared" si="0"/>
        <v>12407</v>
      </c>
      <c r="D16" s="12" t="s">
        <v>66</v>
      </c>
      <c r="E16" s="12" t="s">
        <v>59</v>
      </c>
      <c r="F16" s="12" t="s">
        <v>47</v>
      </c>
      <c r="G16" s="12">
        <v>98714</v>
      </c>
    </row>
    <row r="17" spans="1:7" x14ac:dyDescent="0.3">
      <c r="A17" s="13" t="s">
        <v>23</v>
      </c>
      <c r="B17" s="12" t="s">
        <v>43</v>
      </c>
      <c r="C17" s="12">
        <f t="shared" si="0"/>
        <v>12410</v>
      </c>
      <c r="D17" s="12" t="s">
        <v>67</v>
      </c>
      <c r="E17" s="12" t="s">
        <v>46</v>
      </c>
      <c r="F17" s="12" t="s">
        <v>47</v>
      </c>
      <c r="G17" s="12">
        <v>98714</v>
      </c>
    </row>
    <row r="18" spans="1:7" x14ac:dyDescent="0.3">
      <c r="A18" s="13" t="s">
        <v>82</v>
      </c>
      <c r="B18" s="11" t="s">
        <v>40</v>
      </c>
      <c r="C18" s="11">
        <f t="shared" si="0"/>
        <v>12413</v>
      </c>
      <c r="D18" s="11" t="s">
        <v>68</v>
      </c>
      <c r="E18" s="11" t="s">
        <v>55</v>
      </c>
      <c r="F18" s="11" t="s">
        <v>47</v>
      </c>
      <c r="G18" s="11">
        <v>98714</v>
      </c>
    </row>
    <row r="19" spans="1:7" x14ac:dyDescent="0.3">
      <c r="A19" s="12" t="s">
        <v>25</v>
      </c>
      <c r="B19" s="12" t="s">
        <v>40</v>
      </c>
      <c r="C19" s="12">
        <f t="shared" si="0"/>
        <v>12416</v>
      </c>
      <c r="D19" s="12" t="s">
        <v>69</v>
      </c>
      <c r="E19" s="12" t="s">
        <v>55</v>
      </c>
      <c r="F19" s="12" t="s">
        <v>47</v>
      </c>
      <c r="G19" s="12">
        <v>98714</v>
      </c>
    </row>
    <row r="20" spans="1:7" x14ac:dyDescent="0.3">
      <c r="A20" s="11" t="s">
        <v>10</v>
      </c>
      <c r="B20" s="11" t="s">
        <v>40</v>
      </c>
      <c r="C20" s="11">
        <f t="shared" si="0"/>
        <v>12419</v>
      </c>
      <c r="D20" s="11" t="s">
        <v>70</v>
      </c>
      <c r="E20" s="11" t="s">
        <v>46</v>
      </c>
      <c r="F20" s="11" t="s">
        <v>47</v>
      </c>
      <c r="G20" s="11">
        <v>98714</v>
      </c>
    </row>
    <row r="21" spans="1:7" x14ac:dyDescent="0.3">
      <c r="A21" s="12" t="s">
        <v>28</v>
      </c>
      <c r="B21" s="12" t="s">
        <v>40</v>
      </c>
      <c r="C21" s="12">
        <f t="shared" si="0"/>
        <v>12422</v>
      </c>
      <c r="D21" s="12" t="s">
        <v>71</v>
      </c>
      <c r="E21" s="12" t="s">
        <v>46</v>
      </c>
      <c r="F21" s="12" t="s">
        <v>47</v>
      </c>
      <c r="G21" s="12">
        <v>98714</v>
      </c>
    </row>
    <row r="22" spans="1:7" x14ac:dyDescent="0.3">
      <c r="A22" s="12" t="s">
        <v>20</v>
      </c>
      <c r="B22" s="12" t="s">
        <v>40</v>
      </c>
      <c r="C22" s="12">
        <f t="shared" si="0"/>
        <v>12425</v>
      </c>
      <c r="D22" s="12" t="s">
        <v>72</v>
      </c>
      <c r="E22" s="12" t="s">
        <v>46</v>
      </c>
      <c r="F22" s="12" t="s">
        <v>47</v>
      </c>
      <c r="G22" s="12">
        <v>98714</v>
      </c>
    </row>
    <row r="23" spans="1:7" x14ac:dyDescent="0.3">
      <c r="A23" s="11" t="s">
        <v>5</v>
      </c>
      <c r="B23" s="11" t="s">
        <v>40</v>
      </c>
      <c r="C23" s="11">
        <f t="shared" si="0"/>
        <v>12428</v>
      </c>
      <c r="D23" s="11" t="s">
        <v>73</v>
      </c>
      <c r="E23" s="11" t="s">
        <v>46</v>
      </c>
      <c r="F23" s="11" t="s">
        <v>47</v>
      </c>
      <c r="G23" s="11">
        <v>98714</v>
      </c>
    </row>
    <row r="24" spans="1:7" x14ac:dyDescent="0.3">
      <c r="A24" s="12" t="s">
        <v>22</v>
      </c>
      <c r="B24" s="12" t="s">
        <v>42</v>
      </c>
      <c r="C24" s="12">
        <f t="shared" si="0"/>
        <v>12431</v>
      </c>
      <c r="D24" s="12" t="s">
        <v>74</v>
      </c>
      <c r="E24" s="12" t="s">
        <v>46</v>
      </c>
      <c r="F24" s="12" t="s">
        <v>47</v>
      </c>
      <c r="G24" s="12">
        <v>98714</v>
      </c>
    </row>
    <row r="25" spans="1:7" x14ac:dyDescent="0.3">
      <c r="A25" s="12" t="s">
        <v>31</v>
      </c>
      <c r="B25" s="12" t="s">
        <v>42</v>
      </c>
      <c r="C25" s="12">
        <f t="shared" si="0"/>
        <v>12434</v>
      </c>
      <c r="D25" s="12" t="s">
        <v>75</v>
      </c>
      <c r="E25" s="12" t="s">
        <v>46</v>
      </c>
      <c r="F25" s="12" t="s">
        <v>47</v>
      </c>
      <c r="G25" s="12">
        <v>98714</v>
      </c>
    </row>
  </sheetData>
  <pageMargins left="0.7" right="0.7" top="0.75" bottom="0.75" header="0.3" footer="0.3"/>
  <pageSetup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6970A-FECD-402D-9C8A-E075260E063D}">
  <sheetPr codeName="Sheet13"/>
  <dimension ref="A1:P10"/>
  <sheetViews>
    <sheetView workbookViewId="0"/>
  </sheetViews>
  <sheetFormatPr defaultRowHeight="14.4" x14ac:dyDescent="0.3"/>
  <cols>
    <col min="1" max="1" width="12" bestFit="1" customWidth="1"/>
    <col min="2" max="2" width="10.109375" style="22" customWidth="1"/>
    <col min="3" max="3" width="15" bestFit="1" customWidth="1"/>
    <col min="4" max="4" width="10.77734375" style="24" customWidth="1"/>
    <col min="5" max="5" width="11.44140625" bestFit="1" customWidth="1"/>
    <col min="6" max="6" width="11.88671875" bestFit="1" customWidth="1"/>
    <col min="16" max="16" width="11.88671875" bestFit="1" customWidth="1"/>
  </cols>
  <sheetData>
    <row r="1" spans="1:16" x14ac:dyDescent="0.3">
      <c r="A1" s="1" t="s">
        <v>126</v>
      </c>
      <c r="B1" s="56" t="s">
        <v>124</v>
      </c>
      <c r="C1" s="1" t="s">
        <v>129</v>
      </c>
      <c r="D1" s="45"/>
    </row>
    <row r="2" spans="1:16" x14ac:dyDescent="0.3">
      <c r="A2" s="2" t="s">
        <v>128</v>
      </c>
      <c r="B2" s="48">
        <v>45.3</v>
      </c>
      <c r="C2" s="2">
        <v>67</v>
      </c>
      <c r="P2" s="24"/>
    </row>
    <row r="3" spans="1:16" ht="15.6" x14ac:dyDescent="0.3">
      <c r="A3" s="2" t="s">
        <v>127</v>
      </c>
      <c r="B3" s="48">
        <v>56.2</v>
      </c>
      <c r="C3" s="2">
        <v>45</v>
      </c>
      <c r="E3" s="1" t="s">
        <v>126</v>
      </c>
      <c r="F3" s="49" t="s">
        <v>118</v>
      </c>
      <c r="P3" s="24"/>
    </row>
    <row r="4" spans="1:16" ht="15.6" x14ac:dyDescent="0.3">
      <c r="A4" s="2" t="s">
        <v>125</v>
      </c>
      <c r="B4" s="48">
        <v>73.650000000000006</v>
      </c>
      <c r="C4" s="2">
        <v>12</v>
      </c>
      <c r="E4" s="1" t="s">
        <v>124</v>
      </c>
      <c r="F4" s="48">
        <f>LOOKUP(TRUE,EXACT($A$2:$A$10,$F$3),$B$2:$B$10)</f>
        <v>40</v>
      </c>
      <c r="P4" s="55"/>
    </row>
    <row r="5" spans="1:16" x14ac:dyDescent="0.3">
      <c r="A5" s="2" t="s">
        <v>123</v>
      </c>
      <c r="B5" s="48">
        <v>1200</v>
      </c>
      <c r="C5" s="2">
        <v>2</v>
      </c>
      <c r="E5" s="1" t="s">
        <v>122</v>
      </c>
      <c r="F5" s="32">
        <f>LOOKUP(TRUE,EXACT($A$2:$A$10,$F$3),$C$2:$C$10)</f>
        <v>43</v>
      </c>
      <c r="P5" s="54"/>
    </row>
    <row r="6" spans="1:16" ht="15.6" x14ac:dyDescent="0.3">
      <c r="A6" s="50" t="s">
        <v>121</v>
      </c>
      <c r="B6" s="48">
        <v>340</v>
      </c>
      <c r="C6" s="2">
        <v>67</v>
      </c>
      <c r="E6" s="1" t="s">
        <v>120</v>
      </c>
      <c r="F6" s="53" t="str">
        <f>IF(F5&lt;=5,"Yes","No")</f>
        <v>No</v>
      </c>
      <c r="P6" s="52"/>
    </row>
    <row r="7" spans="1:16" ht="15.6" x14ac:dyDescent="0.3">
      <c r="A7" s="50" t="s">
        <v>119</v>
      </c>
      <c r="B7" s="48">
        <v>1340</v>
      </c>
      <c r="C7" s="2">
        <v>0</v>
      </c>
      <c r="P7" s="51"/>
    </row>
    <row r="8" spans="1:16" ht="15.6" x14ac:dyDescent="0.3">
      <c r="A8" s="50" t="s">
        <v>118</v>
      </c>
      <c r="B8" s="48">
        <v>40</v>
      </c>
      <c r="C8" s="2">
        <v>43</v>
      </c>
      <c r="P8" s="24"/>
    </row>
    <row r="9" spans="1:16" ht="15.6" x14ac:dyDescent="0.3">
      <c r="A9" s="49" t="s">
        <v>117</v>
      </c>
      <c r="B9" s="48">
        <v>65</v>
      </c>
      <c r="C9" s="2">
        <v>7</v>
      </c>
      <c r="P9" s="24"/>
    </row>
    <row r="10" spans="1:16" ht="15.6" x14ac:dyDescent="0.3">
      <c r="A10" s="49" t="s">
        <v>116</v>
      </c>
      <c r="B10" s="48">
        <v>37.5</v>
      </c>
      <c r="C10" s="2">
        <v>9</v>
      </c>
      <c r="P10" s="24"/>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6F9F8-2B01-43D0-B995-BAE2DB302377}">
  <sheetPr codeName="Sheet14"/>
  <dimension ref="A1:E29"/>
  <sheetViews>
    <sheetView zoomScale="60" zoomScaleNormal="60" workbookViewId="0">
      <selection activeCell="C2" sqref="C2"/>
    </sheetView>
  </sheetViews>
  <sheetFormatPr defaultRowHeight="14.4" x14ac:dyDescent="0.3"/>
  <cols>
    <col min="1" max="1" width="22.44140625" customWidth="1"/>
    <col min="2" max="2" width="16.77734375" customWidth="1"/>
    <col min="3" max="3" width="13.77734375" customWidth="1"/>
    <col min="4" max="4" width="10.21875" customWidth="1"/>
    <col min="5" max="5" width="27.44140625" bestFit="1" customWidth="1"/>
    <col min="10" max="10" width="27.44140625" bestFit="1" customWidth="1"/>
  </cols>
  <sheetData>
    <row r="1" spans="1:5" x14ac:dyDescent="0.3">
      <c r="A1" s="1" t="s">
        <v>36</v>
      </c>
      <c r="B1" s="1" t="s">
        <v>135</v>
      </c>
      <c r="C1" s="1" t="s">
        <v>136</v>
      </c>
      <c r="D1" s="59"/>
    </row>
    <row r="2" spans="1:5" x14ac:dyDescent="0.3">
      <c r="A2" s="11" t="s">
        <v>17</v>
      </c>
      <c r="B2" s="60">
        <f t="array" aca="1" ref="B2" ca="1">VLOOKUP(A2,INDIRECT("'"&amp;INDEX(Sheetlist,MATCH(1,--(COUNTIF(INDIRECT("'"&amp;Sheetlist&amp;"'!$A$1:$C$19"),A2)&gt;0),0))&amp;"'!$A$1:$C$19"),3,FALSE)</f>
        <v>12365</v>
      </c>
      <c r="C2" s="61">
        <f>IFERROR(VLOOKUP($A2,'Multiple Sheets-2'!$A$1:$C$6,3,FALSE),IFERROR(VLOOKUP($A2,'Multiple Sheets-3'!$A$1:$C$19,3,FALSE),VLOOKUP($A2,'Multiple Sheets-4'!$A$1:$C$16,3,FALSE)))</f>
        <v>12365</v>
      </c>
      <c r="D2" s="24"/>
      <c r="E2" s="57" t="s">
        <v>131</v>
      </c>
    </row>
    <row r="3" spans="1:5" x14ac:dyDescent="0.3">
      <c r="A3" s="12" t="s">
        <v>26</v>
      </c>
      <c r="B3" s="60">
        <f t="array" aca="1" ref="B3" ca="1">VLOOKUP(A3,INDIRECT("'"&amp;INDEX(Sheetlist,MATCH(1,--(COUNTIF(INDIRECT("'"&amp;Sheetlist&amp;"'!$A$1:$C$19"),A3)&gt;0),0))&amp;"'!$A$1:$C$19"),3,FALSE)</f>
        <v>12368</v>
      </c>
      <c r="C3" s="60">
        <f>IFERROR(VLOOKUP($A3,'Multiple Sheets-2'!$A$1:$C$6,3,FALSE),IFERROR(VLOOKUP($A3,'Multiple Sheets-3'!$A$1:$C$19,3,FALSE),VLOOKUP($A3,'Multiple Sheets-4'!$A$1:$C$16,3,FALSE)))</f>
        <v>12368</v>
      </c>
      <c r="D3" s="24"/>
      <c r="E3" t="s">
        <v>132</v>
      </c>
    </row>
    <row r="4" spans="1:5" x14ac:dyDescent="0.3">
      <c r="A4" s="12" t="s">
        <v>21</v>
      </c>
      <c r="B4" s="60">
        <f t="array" aca="1" ref="B4" ca="1">VLOOKUP(A4,INDIRECT("'"&amp;INDEX(Sheetlist,MATCH(1,--(COUNTIF(INDIRECT("'"&amp;Sheetlist&amp;"'!$A$1:$C$19"),A4)&gt;0),0))&amp;"'!$A$1:$C$19"),3,FALSE)</f>
        <v>12371</v>
      </c>
      <c r="C4" s="60">
        <f>IFERROR(VLOOKUP($A4,'Multiple Sheets-2'!$A$1:$C$6,3,FALSE),IFERROR(VLOOKUP($A4,'Multiple Sheets-3'!$A$1:$C$19,3,FALSE),VLOOKUP($A4,'Multiple Sheets-4'!$A$1:$C$16,3,FALSE)))</f>
        <v>12371</v>
      </c>
      <c r="D4" s="24"/>
      <c r="E4" t="s">
        <v>133</v>
      </c>
    </row>
    <row r="5" spans="1:5" x14ac:dyDescent="0.3">
      <c r="A5" s="11" t="s">
        <v>19</v>
      </c>
      <c r="B5" s="60">
        <f t="array" aca="1" ref="B5" ca="1">VLOOKUP(A5,INDIRECT("'"&amp;INDEX(Sheetlist,MATCH(1,--(COUNTIF(INDIRECT("'"&amp;Sheetlist&amp;"'!$A$1:$C$19"),A5)&gt;0),0))&amp;"'!$A$1:$C$19"),3,FALSE)</f>
        <v>12374</v>
      </c>
      <c r="C5" s="60">
        <f>IFERROR(VLOOKUP($A5,'Multiple Sheets-2'!$A$1:$C$6,3,FALSE),IFERROR(VLOOKUP($A5,'Multiple Sheets-3'!$A$1:$C$19,3,FALSE),VLOOKUP($A5,'Multiple Sheets-4'!$A$1:$C$16,3,FALSE)))</f>
        <v>12374</v>
      </c>
      <c r="D5" s="24"/>
      <c r="E5" t="s">
        <v>134</v>
      </c>
    </row>
    <row r="6" spans="1:5" x14ac:dyDescent="0.3">
      <c r="A6" s="11" t="s">
        <v>7</v>
      </c>
      <c r="B6" s="60">
        <f t="array" aca="1" ref="B6" ca="1">VLOOKUP(A6,INDIRECT("'"&amp;INDEX(Sheetlist,MATCH(1,--(COUNTIF(INDIRECT("'"&amp;Sheetlist&amp;"'!$A$1:$C$19"),A6)&gt;0),0))&amp;"'!$A$1:$C$19"),3,FALSE)</f>
        <v>12377</v>
      </c>
      <c r="C6" s="60">
        <f>IFERROR(VLOOKUP($A6,'Multiple Sheets-2'!$A$1:$C$6,3,FALSE),IFERROR(VLOOKUP($A6,'Multiple Sheets-3'!$A$1:$C$19,3,FALSE),VLOOKUP($A6,'Multiple Sheets-4'!$A$1:$C$16,3,FALSE)))</f>
        <v>12377</v>
      </c>
      <c r="D6" s="24"/>
    </row>
    <row r="7" spans="1:5" x14ac:dyDescent="0.3">
      <c r="A7" s="12" t="s">
        <v>29</v>
      </c>
      <c r="B7" s="60">
        <f t="array" aca="1" ref="B7" ca="1">VLOOKUP(A7,INDIRECT("'"&amp;INDEX(Sheetlist,MATCH(1,--(COUNTIF(INDIRECT("'"&amp;Sheetlist&amp;"'!$A$1:$C$19"),A7)&gt;0),0))&amp;"'!$A$1:$C$19"),3,FALSE)</f>
        <v>12380</v>
      </c>
      <c r="C7" s="60">
        <f>IFERROR(VLOOKUP($A7,'Multiple Sheets-2'!$A$1:$C$6,3,FALSE),IFERROR(VLOOKUP($A7,'Multiple Sheets-3'!$A$1:$C$19,3,FALSE),VLOOKUP($A7,'Multiple Sheets-4'!$A$1:$C$16,3,FALSE)))</f>
        <v>12380</v>
      </c>
      <c r="D7" s="24"/>
    </row>
    <row r="8" spans="1:5" x14ac:dyDescent="0.3">
      <c r="A8" s="11" t="s">
        <v>9</v>
      </c>
      <c r="B8" s="60">
        <f t="array" aca="1" ref="B8" ca="1">VLOOKUP(A8,INDIRECT("'"&amp;INDEX(Sheetlist,MATCH(1,--(COUNTIF(INDIRECT("'"&amp;Sheetlist&amp;"'!$A$1:$C$19"),A8)&gt;0),0))&amp;"'!$A$1:$C$19"),3,FALSE)</f>
        <v>12383</v>
      </c>
      <c r="C8" s="60">
        <f>IFERROR(VLOOKUP($A8,'Multiple Sheets-2'!$A$1:$C$6,3,FALSE),IFERROR(VLOOKUP($A8,'Multiple Sheets-3'!$A$1:$C$19,3,FALSE),VLOOKUP($A8,'Multiple Sheets-4'!$A$1:$C$16,3,FALSE)))</f>
        <v>12383</v>
      </c>
      <c r="D8" s="24"/>
    </row>
    <row r="9" spans="1:5" x14ac:dyDescent="0.3">
      <c r="A9" s="11" t="s">
        <v>18</v>
      </c>
      <c r="B9" s="60">
        <f t="array" aca="1" ref="B9" ca="1">VLOOKUP(A9,INDIRECT("'"&amp;INDEX(Sheetlist,MATCH(1,--(COUNTIF(INDIRECT("'"&amp;Sheetlist&amp;"'!$A$1:$C$19"),A9)&gt;0),0))&amp;"'!$A$1:$C$19"),3,FALSE)</f>
        <v>12386</v>
      </c>
      <c r="C9" s="60">
        <f>IFERROR(VLOOKUP($A9,'Multiple Sheets-2'!$A$1:$C$6,3,FALSE),IFERROR(VLOOKUP($A9,'Multiple Sheets-3'!$A$1:$C$19,3,FALSE),VLOOKUP($A9,'Multiple Sheets-4'!$A$1:$C$16,3,FALSE)))</f>
        <v>12386</v>
      </c>
      <c r="D9" s="24"/>
    </row>
    <row r="10" spans="1:5" x14ac:dyDescent="0.3">
      <c r="A10" s="12" t="s">
        <v>27</v>
      </c>
      <c r="B10" s="60">
        <f t="array" aca="1" ref="B10" ca="1">VLOOKUP(A10,INDIRECT("'"&amp;INDEX(Sheetlist,MATCH(1,--(COUNTIF(INDIRECT("'"&amp;Sheetlist&amp;"'!$A$1:$C$19"),A10)&gt;0),0))&amp;"'!$A$1:$C$19"),3,FALSE)</f>
        <v>12389</v>
      </c>
      <c r="C10" s="60">
        <f>IFERROR(VLOOKUP($A10,'Multiple Sheets-2'!$A$1:$C$6,3,FALSE),IFERROR(VLOOKUP($A10,'Multiple Sheets-3'!$A$1:$C$19,3,FALSE),VLOOKUP($A10,'Multiple Sheets-4'!$A$1:$C$16,3,FALSE)))</f>
        <v>12389</v>
      </c>
      <c r="D10" s="24"/>
    </row>
    <row r="11" spans="1:5" x14ac:dyDescent="0.3">
      <c r="A11" s="11" t="s">
        <v>6</v>
      </c>
      <c r="B11" s="60">
        <f t="array" aca="1" ref="B11" ca="1">VLOOKUP(A11,INDIRECT("'"&amp;INDEX(Sheetlist,MATCH(1,--(COUNTIF(INDIRECT("'"&amp;Sheetlist&amp;"'!$A$1:$C$19"),A11)&gt;0),0))&amp;"'!$A$1:$C$19"),3,FALSE)</f>
        <v>12392</v>
      </c>
      <c r="C11" s="60">
        <f>IFERROR(VLOOKUP($A11,'Multiple Sheets-2'!$A$1:$C$6,3,FALSE),IFERROR(VLOOKUP($A11,'Multiple Sheets-3'!$A$1:$C$19,3,FALSE),VLOOKUP($A11,'Multiple Sheets-4'!$A$1:$C$16,3,FALSE)))</f>
        <v>12392</v>
      </c>
      <c r="D11" s="24"/>
    </row>
    <row r="12" spans="1:5" x14ac:dyDescent="0.3">
      <c r="A12" s="12" t="s">
        <v>24</v>
      </c>
      <c r="B12" s="60">
        <f t="array" aca="1" ref="B12" ca="1">VLOOKUP(A12,INDIRECT("'"&amp;INDEX(Sheetlist,MATCH(1,--(COUNTIF(INDIRECT("'"&amp;Sheetlist&amp;"'!$A$1:$C$19"),A12)&gt;0),0))&amp;"'!$A$1:$C$19"),3,FALSE)</f>
        <v>12395</v>
      </c>
      <c r="C12" s="60">
        <f>IFERROR(VLOOKUP($A12,'Multiple Sheets-2'!$A$1:$C$6,3,FALSE),IFERROR(VLOOKUP($A12,'Multiple Sheets-3'!$A$1:$C$19,3,FALSE),VLOOKUP($A12,'Multiple Sheets-4'!$A$1:$C$16,3,FALSE)))</f>
        <v>12395</v>
      </c>
      <c r="D12" s="24"/>
    </row>
    <row r="13" spans="1:5" x14ac:dyDescent="0.3">
      <c r="A13" s="12" t="s">
        <v>32</v>
      </c>
      <c r="B13" s="60">
        <f t="array" aca="1" ref="B13" ca="1">VLOOKUP(A13,INDIRECT("'"&amp;INDEX(Sheetlist,MATCH(1,--(COUNTIF(INDIRECT("'"&amp;Sheetlist&amp;"'!$A$1:$C$19"),A13)&gt;0),0))&amp;"'!$A$1:$C$19"),3,FALSE)</f>
        <v>12398</v>
      </c>
      <c r="C13" s="60">
        <f>IFERROR(VLOOKUP($A13,'Multiple Sheets-2'!$A$1:$C$6,3,FALSE),IFERROR(VLOOKUP($A13,'Multiple Sheets-3'!$A$1:$C$19,3,FALSE),VLOOKUP($A13,'Multiple Sheets-4'!$A$1:$C$16,3,FALSE)))</f>
        <v>12398</v>
      </c>
      <c r="D13" s="24"/>
    </row>
    <row r="14" spans="1:5" x14ac:dyDescent="0.3">
      <c r="A14" s="11" t="s">
        <v>8</v>
      </c>
      <c r="B14" s="60">
        <f t="array" aca="1" ref="B14" ca="1">VLOOKUP(A14,INDIRECT("'"&amp;INDEX(Sheetlist,MATCH(1,--(COUNTIF(INDIRECT("'"&amp;Sheetlist&amp;"'!$A$1:$C$19"),A14)&gt;0),0))&amp;"'!$A$1:$C$19"),3,FALSE)</f>
        <v>12401</v>
      </c>
      <c r="C14" s="60">
        <f>IFERROR(VLOOKUP($A14,'Multiple Sheets-2'!$A$1:$C$6,3,FALSE),IFERROR(VLOOKUP($A14,'Multiple Sheets-3'!$A$1:$C$19,3,FALSE),VLOOKUP($A14,'Multiple Sheets-4'!$A$1:$C$16,3,FALSE)))</f>
        <v>12401</v>
      </c>
      <c r="D14" s="24"/>
    </row>
    <row r="15" spans="1:5" x14ac:dyDescent="0.3">
      <c r="A15" s="13" t="s">
        <v>82</v>
      </c>
      <c r="B15" s="60">
        <f t="array" aca="1" ref="B15" ca="1">VLOOKUP(A15,INDIRECT("'"&amp;INDEX(Sheetlist,MATCH(1,--(COUNTIF(INDIRECT("'"&amp;Sheetlist&amp;"'!$A$1:$C$19"),A15)&gt;0),0))&amp;"'!$A$1:$C$19"),3,FALSE)</f>
        <v>12404</v>
      </c>
      <c r="C15" s="60">
        <f>IFERROR(VLOOKUP($A15,'Multiple Sheets-2'!$A$1:$C$6,3,FALSE),IFERROR(VLOOKUP($A15,'Multiple Sheets-3'!$A$1:$C$19,3,FALSE),VLOOKUP($A15,'Multiple Sheets-4'!$A$1:$C$16,3,FALSE)))</f>
        <v>12404</v>
      </c>
      <c r="D15" s="24"/>
    </row>
    <row r="16" spans="1:5" x14ac:dyDescent="0.3">
      <c r="A16" s="13" t="s">
        <v>30</v>
      </c>
      <c r="B16" s="60">
        <f t="array" aca="1" ref="B16" ca="1">VLOOKUP(A16,INDIRECT("'"&amp;INDEX(Sheetlist,MATCH(1,--(COUNTIF(INDIRECT("'"&amp;Sheetlist&amp;"'!$A$1:$C$19"),A16)&gt;0),0))&amp;"'!$A$1:$C$19"),3,FALSE)</f>
        <v>12407</v>
      </c>
      <c r="C16" s="60">
        <f>IFERROR(VLOOKUP($A16,'Multiple Sheets-2'!$A$1:$C$6,3,FALSE),IFERROR(VLOOKUP($A16,'Multiple Sheets-3'!$A$1:$C$19,3,FALSE),VLOOKUP($A16,'Multiple Sheets-4'!$A$1:$C$16,3,FALSE)))</f>
        <v>12407</v>
      </c>
      <c r="D16" s="24"/>
    </row>
    <row r="17" spans="1:4" x14ac:dyDescent="0.3">
      <c r="A17" s="13" t="s">
        <v>23</v>
      </c>
      <c r="B17" s="60">
        <f t="array" aca="1" ref="B17" ca="1">VLOOKUP(A17,INDIRECT("'"&amp;INDEX(Sheetlist,MATCH(1,--(COUNTIF(INDIRECT("'"&amp;Sheetlist&amp;"'!$A$1:$C$19"),A17)&gt;0),0))&amp;"'!$A$1:$C$19"),3,FALSE)</f>
        <v>12410</v>
      </c>
      <c r="C17" s="60">
        <f>IFERROR(VLOOKUP($A17,'Multiple Sheets-2'!$A$1:$C$6,3,FALSE),IFERROR(VLOOKUP($A17,'Multiple Sheets-3'!$A$1:$C$19,3,FALSE),VLOOKUP($A17,'Multiple Sheets-4'!$A$1:$C$16,3,FALSE)))</f>
        <v>12410</v>
      </c>
      <c r="D17" s="24"/>
    </row>
    <row r="18" spans="1:4" x14ac:dyDescent="0.3">
      <c r="A18" s="12" t="s">
        <v>25</v>
      </c>
      <c r="B18" s="60">
        <f t="array" aca="1" ref="B18" ca="1">VLOOKUP(A18,INDIRECT("'"&amp;INDEX(Sheetlist,MATCH(1,--(COUNTIF(INDIRECT("'"&amp;Sheetlist&amp;"'!$A$1:$C$19"),A18)&gt;0),0))&amp;"'!$A$1:$C$19"),3,FALSE)</f>
        <v>12416</v>
      </c>
      <c r="C18" s="60">
        <f>IFERROR(VLOOKUP($A18,'Multiple Sheets-2'!$A$1:$C$6,3,FALSE),IFERROR(VLOOKUP($A18,'Multiple Sheets-3'!$A$1:$C$19,3,FALSE),VLOOKUP($A18,'Multiple Sheets-4'!$A$1:$C$16,3,FALSE)))</f>
        <v>12416</v>
      </c>
      <c r="D18" s="24"/>
    </row>
    <row r="19" spans="1:4" x14ac:dyDescent="0.3">
      <c r="A19" s="11" t="s">
        <v>10</v>
      </c>
      <c r="B19" s="60">
        <f t="array" aca="1" ref="B19" ca="1">VLOOKUP(A19,INDIRECT("'"&amp;INDEX(Sheetlist,MATCH(1,--(COUNTIF(INDIRECT("'"&amp;Sheetlist&amp;"'!$A$1:$C$19"),A19)&gt;0),0))&amp;"'!$A$1:$C$19"),3,FALSE)</f>
        <v>12419</v>
      </c>
      <c r="C19" s="60">
        <f>IFERROR(VLOOKUP($A19,'Multiple Sheets-2'!$A$1:$C$6,3,FALSE),IFERROR(VLOOKUP($A19,'Multiple Sheets-3'!$A$1:$C$19,3,FALSE),VLOOKUP($A19,'Multiple Sheets-4'!$A$1:$C$16,3,FALSE)))</f>
        <v>12419</v>
      </c>
      <c r="D19" s="24"/>
    </row>
    <row r="20" spans="1:4" x14ac:dyDescent="0.3">
      <c r="A20" s="12" t="s">
        <v>28</v>
      </c>
      <c r="B20" s="60">
        <f t="array" aca="1" ref="B20" ca="1">VLOOKUP(A20,INDIRECT("'"&amp;INDEX(Sheetlist,MATCH(1,--(COUNTIF(INDIRECT("'"&amp;Sheetlist&amp;"'!$A$1:$C$19"),A20)&gt;0),0))&amp;"'!$A$1:$C$19"),3,FALSE)</f>
        <v>12422</v>
      </c>
      <c r="C20" s="60">
        <f>IFERROR(VLOOKUP($A20,'Multiple Sheets-2'!$A$1:$C$6,3,FALSE),IFERROR(VLOOKUP($A20,'Multiple Sheets-3'!$A$1:$C$19,3,FALSE),VLOOKUP($A20,'Multiple Sheets-4'!$A$1:$C$16,3,FALSE)))</f>
        <v>12422</v>
      </c>
      <c r="D20" s="24"/>
    </row>
    <row r="21" spans="1:4" x14ac:dyDescent="0.3">
      <c r="A21" s="12" t="s">
        <v>20</v>
      </c>
      <c r="B21" s="60">
        <f t="array" aca="1" ref="B21" ca="1">VLOOKUP(A21,INDIRECT("'"&amp;INDEX(Sheetlist,MATCH(1,--(COUNTIF(INDIRECT("'"&amp;Sheetlist&amp;"'!$A$1:$C$19"),A21)&gt;0),0))&amp;"'!$A$1:$C$19"),3,FALSE)</f>
        <v>12425</v>
      </c>
      <c r="C21" s="60">
        <f>IFERROR(VLOOKUP($A21,'Multiple Sheets-2'!$A$1:$C$6,3,FALSE),IFERROR(VLOOKUP($A21,'Multiple Sheets-3'!$A$1:$C$19,3,FALSE),VLOOKUP($A21,'Multiple Sheets-4'!$A$1:$C$16,3,FALSE)))</f>
        <v>12425</v>
      </c>
      <c r="D21" s="24"/>
    </row>
    <row r="22" spans="1:4" x14ac:dyDescent="0.3">
      <c r="A22" s="11" t="s">
        <v>5</v>
      </c>
      <c r="B22" s="60">
        <f t="array" aca="1" ref="B22" ca="1">VLOOKUP(A22,INDIRECT("'"&amp;INDEX(Sheetlist,MATCH(1,--(COUNTIF(INDIRECT("'"&amp;Sheetlist&amp;"'!$A$1:$C$19"),A22)&gt;0),0))&amp;"'!$A$1:$C$19"),3,FALSE)</f>
        <v>12428</v>
      </c>
      <c r="C22" s="60">
        <f>IFERROR(VLOOKUP($A22,'Multiple Sheets-2'!$A$1:$C$6,3,FALSE),IFERROR(VLOOKUP($A22,'Multiple Sheets-3'!$A$1:$C$19,3,FALSE),VLOOKUP($A22,'Multiple Sheets-4'!$A$1:$C$16,3,FALSE)))</f>
        <v>12428</v>
      </c>
      <c r="D22" s="24"/>
    </row>
    <row r="23" spans="1:4" x14ac:dyDescent="0.3">
      <c r="A23" s="12" t="s">
        <v>22</v>
      </c>
      <c r="B23" s="60">
        <f t="array" aca="1" ref="B23" ca="1">VLOOKUP(A23,INDIRECT("'"&amp;INDEX(Sheetlist,MATCH(1,--(COUNTIF(INDIRECT("'"&amp;Sheetlist&amp;"'!$A$1:$C$19"),A23)&gt;0),0))&amp;"'!$A$1:$C$19"),3,FALSE)</f>
        <v>12431</v>
      </c>
      <c r="C23" s="60">
        <f>IFERROR(VLOOKUP($A23,'Multiple Sheets-2'!$A$1:$C$6,3,FALSE),IFERROR(VLOOKUP($A23,'Multiple Sheets-3'!$A$1:$C$19,3,FALSE),VLOOKUP($A23,'Multiple Sheets-4'!$A$1:$C$16,3,FALSE)))</f>
        <v>12431</v>
      </c>
      <c r="D23" s="24"/>
    </row>
    <row r="24" spans="1:4" x14ac:dyDescent="0.3">
      <c r="A24" s="12" t="s">
        <v>31</v>
      </c>
      <c r="B24" s="60">
        <f t="array" aca="1" ref="B24" ca="1">VLOOKUP(A24,INDIRECT("'"&amp;INDEX(Sheetlist,MATCH(1,--(COUNTIF(INDIRECT("'"&amp;Sheetlist&amp;"'!$A$1:$C$19"),A24)&gt;0),0))&amp;"'!$A$1:$C$19"),3,FALSE)</f>
        <v>12434</v>
      </c>
      <c r="C24" s="60">
        <f>IFERROR(VLOOKUP($A24,'Multiple Sheets-2'!$A$1:$C$6,3,FALSE),IFERROR(VLOOKUP($A24,'Multiple Sheets-3'!$A$1:$C$19,3,FALSE),VLOOKUP($A24,'Multiple Sheets-4'!$A$1:$C$16,3,FALSE)))</f>
        <v>12434</v>
      </c>
      <c r="D24" s="24"/>
    </row>
    <row r="25" spans="1:4" x14ac:dyDescent="0.3">
      <c r="A25" s="2" t="s">
        <v>0</v>
      </c>
      <c r="B25" s="60">
        <f t="array" aca="1" ref="B25" ca="1">VLOOKUP(A25,INDIRECT("'"&amp;INDEX(Sheetlist,MATCH(1,--(COUNTIF(INDIRECT("'"&amp;Sheetlist&amp;"'!$A$1:$C$19"),A25)&gt;0),0))&amp;"'!$A$1:$C$19"),3,FALSE)</f>
        <v>12365</v>
      </c>
      <c r="C25" s="60">
        <f>IFERROR(VLOOKUP($A25,'Multiple Sheets-2'!$A$1:$C$6,3,FALSE),IFERROR(VLOOKUP($A25,'Multiple Sheets-3'!$A$1:$C$19,3,FALSE),VLOOKUP($A25,'Multiple Sheets-4'!$A$1:$C$16,3,FALSE)))</f>
        <v>12365</v>
      </c>
      <c r="D25" s="24"/>
    </row>
    <row r="26" spans="1:4" x14ac:dyDescent="0.3">
      <c r="A26" s="2" t="s">
        <v>1</v>
      </c>
      <c r="B26" s="60">
        <f t="array" aca="1" ref="B26" ca="1">VLOOKUP(A26,INDIRECT("'"&amp;INDEX(Sheetlist,MATCH(1,--(COUNTIF(INDIRECT("'"&amp;Sheetlist&amp;"'!$A$1:$C$19"),A26)&gt;0),0))&amp;"'!$A$1:$C$19"),3,FALSE)</f>
        <v>12586</v>
      </c>
      <c r="C26" s="60">
        <f>IFERROR(VLOOKUP($A26,'Multiple Sheets-2'!$A$1:$C$6,3,FALSE),IFERROR(VLOOKUP($A26,'Multiple Sheets-3'!$A$1:$C$19,3,FALSE),VLOOKUP($A26,'Multiple Sheets-4'!$A$1:$C$16,3,FALSE)))</f>
        <v>12586</v>
      </c>
      <c r="D26" s="24"/>
    </row>
    <row r="27" spans="1:4" x14ac:dyDescent="0.3">
      <c r="A27" s="2" t="s">
        <v>2</v>
      </c>
      <c r="B27" s="60">
        <f t="array" aca="1" ref="B27" ca="1">VLOOKUP(A27,INDIRECT("'"&amp;INDEX(Sheetlist,MATCH(1,--(COUNTIF(INDIRECT("'"&amp;Sheetlist&amp;"'!$A$1:$C$19"),A27)&gt;0),0))&amp;"'!$A$1:$C$19"),3,FALSE)</f>
        <v>13659</v>
      </c>
      <c r="C27" s="60">
        <f>IFERROR(VLOOKUP($A27,'Multiple Sheets-2'!$A$1:$C$6,3,FALSE),IFERROR(VLOOKUP($A27,'Multiple Sheets-3'!$A$1:$C$19,3,FALSE),VLOOKUP($A27,'Multiple Sheets-4'!$A$1:$C$16,3,FALSE)))</f>
        <v>13659</v>
      </c>
      <c r="D27" s="24"/>
    </row>
    <row r="28" spans="1:4" x14ac:dyDescent="0.3">
      <c r="A28" s="2" t="s">
        <v>3</v>
      </c>
      <c r="B28" s="60">
        <f t="array" aca="1" ref="B28" ca="1">VLOOKUP(A28,INDIRECT("'"&amp;INDEX(Sheetlist,MATCH(1,--(COUNTIF(INDIRECT("'"&amp;Sheetlist&amp;"'!$A$1:$C$19"),A28)&gt;0),0))&amp;"'!$A$1:$C$19"),3,FALSE)</f>
        <v>12698</v>
      </c>
      <c r="C28" s="60">
        <f>IFERROR(VLOOKUP($A28,'Multiple Sheets-2'!$A$1:$C$6,3,FALSE),IFERROR(VLOOKUP($A28,'Multiple Sheets-3'!$A$1:$C$19,3,FALSE),VLOOKUP($A28,'Multiple Sheets-4'!$A$1:$C$16,3,FALSE)))</f>
        <v>12698</v>
      </c>
      <c r="D28" s="24"/>
    </row>
    <row r="29" spans="1:4" x14ac:dyDescent="0.3">
      <c r="A29" s="2" t="s">
        <v>4</v>
      </c>
      <c r="B29" s="60">
        <f t="array" aca="1" ref="B29" ca="1">VLOOKUP(A29,INDIRECT("'"&amp;INDEX(Sheetlist,MATCH(1,--(COUNTIF(INDIRECT("'"&amp;Sheetlist&amp;"'!$A$1:$C$19"),A29)&gt;0),0))&amp;"'!$A$1:$C$19"),3,FALSE)</f>
        <v>12458</v>
      </c>
      <c r="C29" s="60">
        <f>IFERROR(VLOOKUP($A29,'Multiple Sheets-2'!$A$1:$C$6,3,FALSE),IFERROR(VLOOKUP($A29,'Multiple Sheets-3'!$A$1:$C$19,3,FALSE),VLOOKUP($A29,'Multiple Sheets-4'!$A$1:$C$16,3,FALSE)))</f>
        <v>12458</v>
      </c>
      <c r="D29" s="24"/>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0AC86-74FB-4BFC-9838-6F2A7FE98FEC}">
  <dimension ref="A1:C6"/>
  <sheetViews>
    <sheetView workbookViewId="0">
      <selection activeCell="C17" sqref="C17"/>
    </sheetView>
  </sheetViews>
  <sheetFormatPr defaultRowHeight="14.4" x14ac:dyDescent="0.3"/>
  <cols>
    <col min="1" max="1" width="17.44140625" bestFit="1" customWidth="1"/>
    <col min="2" max="2" width="13.88671875" customWidth="1"/>
    <col min="3" max="3" width="12.5546875" customWidth="1"/>
  </cols>
  <sheetData>
    <row r="1" spans="1:3" x14ac:dyDescent="0.3">
      <c r="A1" s="58" t="s">
        <v>36</v>
      </c>
      <c r="B1" s="58" t="s">
        <v>37</v>
      </c>
      <c r="C1" s="58" t="s">
        <v>80</v>
      </c>
    </row>
    <row r="2" spans="1:3" x14ac:dyDescent="0.3">
      <c r="A2" s="2" t="s">
        <v>0</v>
      </c>
      <c r="B2" s="2" t="s">
        <v>42</v>
      </c>
      <c r="C2" s="2">
        <v>12365</v>
      </c>
    </row>
    <row r="3" spans="1:3" x14ac:dyDescent="0.3">
      <c r="A3" s="2" t="s">
        <v>1</v>
      </c>
      <c r="B3" s="2" t="s">
        <v>42</v>
      </c>
      <c r="C3" s="2">
        <v>12586</v>
      </c>
    </row>
    <row r="4" spans="1:3" x14ac:dyDescent="0.3">
      <c r="A4" s="2" t="s">
        <v>2</v>
      </c>
      <c r="B4" s="2" t="s">
        <v>42</v>
      </c>
      <c r="C4" s="2">
        <v>13659</v>
      </c>
    </row>
    <row r="5" spans="1:3" x14ac:dyDescent="0.3">
      <c r="A5" s="2" t="s">
        <v>3</v>
      </c>
      <c r="B5" s="2" t="s">
        <v>42</v>
      </c>
      <c r="C5" s="2">
        <v>12698</v>
      </c>
    </row>
    <row r="6" spans="1:3" x14ac:dyDescent="0.3">
      <c r="A6" s="2" t="s">
        <v>4</v>
      </c>
      <c r="B6" s="2" t="s">
        <v>42</v>
      </c>
      <c r="C6" s="2">
        <v>12458</v>
      </c>
    </row>
  </sheetData>
  <pageMargins left="0.7" right="0.7" top="0.75" bottom="0.75" header="0.3" footer="0.3"/>
  <pageSetup orientation="portrait"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0174A-46BF-4541-A487-68982391D7D2}">
  <dimension ref="A1:C19"/>
  <sheetViews>
    <sheetView zoomScale="115" zoomScaleNormal="115" workbookViewId="0">
      <selection activeCell="A18" sqref="A18"/>
    </sheetView>
  </sheetViews>
  <sheetFormatPr defaultRowHeight="14.4" x14ac:dyDescent="0.3"/>
  <cols>
    <col min="1" max="1" width="18.77734375" style="10" bestFit="1" customWidth="1"/>
    <col min="2" max="2" width="12.44140625" customWidth="1"/>
    <col min="3" max="3" width="11.21875" bestFit="1" customWidth="1"/>
  </cols>
  <sheetData>
    <row r="1" spans="1:3" x14ac:dyDescent="0.3">
      <c r="A1" s="58" t="s">
        <v>36</v>
      </c>
      <c r="B1" s="58" t="s">
        <v>37</v>
      </c>
      <c r="C1" s="58" t="s">
        <v>80</v>
      </c>
    </row>
    <row r="2" spans="1:3" x14ac:dyDescent="0.3">
      <c r="A2" s="11" t="s">
        <v>17</v>
      </c>
      <c r="B2" s="11" t="s">
        <v>39</v>
      </c>
      <c r="C2" s="11">
        <v>12365</v>
      </c>
    </row>
    <row r="3" spans="1:3" x14ac:dyDescent="0.3">
      <c r="A3" s="12" t="s">
        <v>26</v>
      </c>
      <c r="B3" s="12" t="s">
        <v>39</v>
      </c>
      <c r="C3" s="12">
        <f t="shared" ref="C3:C17" si="0">C2+3</f>
        <v>12368</v>
      </c>
    </row>
    <row r="4" spans="1:3" x14ac:dyDescent="0.3">
      <c r="A4" s="12" t="s">
        <v>21</v>
      </c>
      <c r="B4" s="12" t="s">
        <v>39</v>
      </c>
      <c r="C4" s="12">
        <f t="shared" si="0"/>
        <v>12371</v>
      </c>
    </row>
    <row r="5" spans="1:3" x14ac:dyDescent="0.3">
      <c r="A5" s="11" t="s">
        <v>19</v>
      </c>
      <c r="B5" s="11" t="s">
        <v>39</v>
      </c>
      <c r="C5" s="11">
        <f t="shared" si="0"/>
        <v>12374</v>
      </c>
    </row>
    <row r="6" spans="1:3" x14ac:dyDescent="0.3">
      <c r="A6" s="11" t="s">
        <v>7</v>
      </c>
      <c r="B6" s="11" t="s">
        <v>39</v>
      </c>
      <c r="C6" s="11">
        <f t="shared" si="0"/>
        <v>12377</v>
      </c>
    </row>
    <row r="7" spans="1:3" x14ac:dyDescent="0.3">
      <c r="A7" s="12" t="s">
        <v>29</v>
      </c>
      <c r="B7" s="12" t="s">
        <v>44</v>
      </c>
      <c r="C7" s="12">
        <f t="shared" si="0"/>
        <v>12380</v>
      </c>
    </row>
    <row r="8" spans="1:3" x14ac:dyDescent="0.3">
      <c r="A8" s="11" t="s">
        <v>9</v>
      </c>
      <c r="B8" s="11" t="s">
        <v>38</v>
      </c>
      <c r="C8" s="11">
        <f t="shared" si="0"/>
        <v>12383</v>
      </c>
    </row>
    <row r="9" spans="1:3" x14ac:dyDescent="0.3">
      <c r="A9" s="11" t="s">
        <v>18</v>
      </c>
      <c r="B9" s="11" t="s">
        <v>38</v>
      </c>
      <c r="C9" s="11">
        <f t="shared" si="0"/>
        <v>12386</v>
      </c>
    </row>
    <row r="10" spans="1:3" x14ac:dyDescent="0.3">
      <c r="A10" s="12" t="s">
        <v>27</v>
      </c>
      <c r="B10" s="12" t="s">
        <v>38</v>
      </c>
      <c r="C10" s="12">
        <f t="shared" si="0"/>
        <v>12389</v>
      </c>
    </row>
    <row r="11" spans="1:3" x14ac:dyDescent="0.3">
      <c r="A11" s="11" t="s">
        <v>6</v>
      </c>
      <c r="B11" s="11" t="s">
        <v>38</v>
      </c>
      <c r="C11" s="11">
        <f t="shared" si="0"/>
        <v>12392</v>
      </c>
    </row>
    <row r="12" spans="1:3" x14ac:dyDescent="0.3">
      <c r="A12" s="12" t="s">
        <v>24</v>
      </c>
      <c r="B12" s="12" t="s">
        <v>38</v>
      </c>
      <c r="C12" s="12">
        <f t="shared" si="0"/>
        <v>12395</v>
      </c>
    </row>
    <row r="13" spans="1:3" x14ac:dyDescent="0.3">
      <c r="A13" s="12" t="s">
        <v>32</v>
      </c>
      <c r="B13" s="12" t="s">
        <v>41</v>
      </c>
      <c r="C13" s="12">
        <f t="shared" si="0"/>
        <v>12398</v>
      </c>
    </row>
    <row r="14" spans="1:3" x14ac:dyDescent="0.3">
      <c r="A14" s="11" t="s">
        <v>8</v>
      </c>
      <c r="B14" s="11" t="s">
        <v>41</v>
      </c>
      <c r="C14" s="11">
        <f t="shared" si="0"/>
        <v>12401</v>
      </c>
    </row>
    <row r="15" spans="1:3" x14ac:dyDescent="0.3">
      <c r="A15" s="13" t="s">
        <v>82</v>
      </c>
      <c r="B15" s="12" t="s">
        <v>41</v>
      </c>
      <c r="C15" s="12">
        <f t="shared" si="0"/>
        <v>12404</v>
      </c>
    </row>
    <row r="16" spans="1:3" x14ac:dyDescent="0.3">
      <c r="A16" s="13" t="s">
        <v>30</v>
      </c>
      <c r="B16" s="12" t="s">
        <v>41</v>
      </c>
      <c r="C16" s="12">
        <f t="shared" si="0"/>
        <v>12407</v>
      </c>
    </row>
    <row r="17" spans="1:3" x14ac:dyDescent="0.3">
      <c r="A17" s="13" t="s">
        <v>23</v>
      </c>
      <c r="B17" s="12" t="s">
        <v>43</v>
      </c>
      <c r="C17" s="12">
        <f t="shared" si="0"/>
        <v>12410</v>
      </c>
    </row>
    <row r="18" spans="1:3" x14ac:dyDescent="0.3">
      <c r="A18" s="12" t="s">
        <v>22</v>
      </c>
      <c r="B18" s="12" t="s">
        <v>42</v>
      </c>
      <c r="C18" s="12">
        <f>'Multiple Sheets-4'!C7+3</f>
        <v>12431</v>
      </c>
    </row>
    <row r="19" spans="1:3" x14ac:dyDescent="0.3">
      <c r="A19" s="12" t="s">
        <v>31</v>
      </c>
      <c r="B19" s="12" t="s">
        <v>42</v>
      </c>
      <c r="C19" s="12">
        <f>C18+3</f>
        <v>12434</v>
      </c>
    </row>
  </sheetData>
  <pageMargins left="0.7" right="0.7" top="0.75" bottom="0.75" header="0.3" footer="0.3"/>
  <pageSetup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154DF-E424-416C-BD8F-F66CFD71A0DF}">
  <dimension ref="A1:C7"/>
  <sheetViews>
    <sheetView workbookViewId="0">
      <selection activeCell="B30" sqref="B30"/>
    </sheetView>
  </sheetViews>
  <sheetFormatPr defaultRowHeight="14.4" x14ac:dyDescent="0.3"/>
  <cols>
    <col min="1" max="1" width="13.6640625" bestFit="1" customWidth="1"/>
    <col min="2" max="2" width="16" customWidth="1"/>
    <col min="3" max="3" width="16.21875" customWidth="1"/>
  </cols>
  <sheetData>
    <row r="1" spans="1:3" x14ac:dyDescent="0.3">
      <c r="A1" s="58" t="s">
        <v>36</v>
      </c>
      <c r="B1" s="58" t="s">
        <v>37</v>
      </c>
      <c r="C1" s="58" t="s">
        <v>80</v>
      </c>
    </row>
    <row r="2" spans="1:3" x14ac:dyDescent="0.3">
      <c r="A2" s="13" t="s">
        <v>82</v>
      </c>
      <c r="B2" s="11" t="s">
        <v>40</v>
      </c>
      <c r="C2" s="11">
        <f>'Multiple Sheets-3'!C17+3</f>
        <v>12413</v>
      </c>
    </row>
    <row r="3" spans="1:3" x14ac:dyDescent="0.3">
      <c r="A3" s="12" t="s">
        <v>25</v>
      </c>
      <c r="B3" s="12" t="s">
        <v>40</v>
      </c>
      <c r="C3" s="12">
        <f>C2+3</f>
        <v>12416</v>
      </c>
    </row>
    <row r="4" spans="1:3" x14ac:dyDescent="0.3">
      <c r="A4" s="11" t="s">
        <v>10</v>
      </c>
      <c r="B4" s="11" t="s">
        <v>40</v>
      </c>
      <c r="C4" s="11">
        <f>C3+3</f>
        <v>12419</v>
      </c>
    </row>
    <row r="5" spans="1:3" x14ac:dyDescent="0.3">
      <c r="A5" s="12" t="s">
        <v>28</v>
      </c>
      <c r="B5" s="12" t="s">
        <v>40</v>
      </c>
      <c r="C5" s="12">
        <f>C4+3</f>
        <v>12422</v>
      </c>
    </row>
    <row r="6" spans="1:3" x14ac:dyDescent="0.3">
      <c r="A6" s="12" t="s">
        <v>20</v>
      </c>
      <c r="B6" s="12" t="s">
        <v>40</v>
      </c>
      <c r="C6" s="12">
        <f>C5+3</f>
        <v>12425</v>
      </c>
    </row>
    <row r="7" spans="1:3" x14ac:dyDescent="0.3">
      <c r="A7" s="11" t="s">
        <v>5</v>
      </c>
      <c r="B7" s="11" t="s">
        <v>40</v>
      </c>
      <c r="C7" s="11">
        <f>C6+3</f>
        <v>12428</v>
      </c>
    </row>
  </sheetData>
  <pageMargins left="0.7" right="0.7" top="0.75" bottom="0.75" header="0.3" footer="0.3"/>
  <pageSetup orientation="portrait"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0682C-DDB1-42FE-BDAB-A04926F706C1}">
  <sheetPr>
    <tabColor theme="1"/>
  </sheetPr>
  <dimension ref="B2"/>
  <sheetViews>
    <sheetView workbookViewId="0">
      <selection activeCell="AL62" sqref="AL62"/>
    </sheetView>
  </sheetViews>
  <sheetFormatPr defaultRowHeight="14.4" x14ac:dyDescent="0.3"/>
  <cols>
    <col min="1" max="1" width="5.109375" customWidth="1"/>
    <col min="2" max="2" width="98.6640625" customWidth="1"/>
  </cols>
  <sheetData>
    <row r="2" spans="2:2" ht="108" customHeight="1" x14ac:dyDescent="0.3">
      <c r="B2" s="66" t="s">
        <v>137</v>
      </c>
    </row>
  </sheetData>
  <pageMargins left="0.7" right="0.7" top="0.75" bottom="0.75" header="0.3" footer="0.3"/>
  <pageSetup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6D6E2-972C-4371-8E64-D8E24CDCD55C}">
  <sheetPr codeName="Sheet2"/>
  <dimension ref="B1:L25"/>
  <sheetViews>
    <sheetView workbookViewId="0">
      <selection activeCell="L5" sqref="L5"/>
    </sheetView>
  </sheetViews>
  <sheetFormatPr defaultRowHeight="14.4" x14ac:dyDescent="0.3"/>
  <cols>
    <col min="2" max="2" width="26.33203125" bestFit="1" customWidth="1"/>
    <col min="3" max="3" width="18.77734375" style="10" bestFit="1" customWidth="1"/>
    <col min="4" max="4" width="12.44140625" customWidth="1"/>
    <col min="5" max="5" width="11.21875" bestFit="1" customWidth="1"/>
    <col min="6" max="6" width="19.6640625" bestFit="1" customWidth="1"/>
    <col min="7" max="7" width="11.21875" bestFit="1" customWidth="1"/>
    <col min="8" max="8" width="5.44140625" bestFit="1" customWidth="1"/>
    <col min="9" max="9" width="5.77734375" bestFit="1" customWidth="1"/>
    <col min="11" max="11" width="10.88671875" bestFit="1" customWidth="1"/>
    <col min="12" max="12" width="17.5546875" customWidth="1"/>
  </cols>
  <sheetData>
    <row r="1" spans="2:12" x14ac:dyDescent="0.3">
      <c r="B1" s="1" t="s">
        <v>81</v>
      </c>
      <c r="C1" s="1" t="s">
        <v>36</v>
      </c>
      <c r="D1" s="1" t="s">
        <v>37</v>
      </c>
      <c r="E1" s="1" t="s">
        <v>80</v>
      </c>
      <c r="F1" s="1" t="s">
        <v>76</v>
      </c>
      <c r="G1" s="1" t="s">
        <v>77</v>
      </c>
      <c r="H1" s="1" t="s">
        <v>78</v>
      </c>
      <c r="I1" s="1" t="s">
        <v>79</v>
      </c>
    </row>
    <row r="2" spans="2:12" x14ac:dyDescent="0.3">
      <c r="B2" s="2" t="str">
        <f>C2&amp;"-"&amp;D2</f>
        <v>Bob Handy-Admin</v>
      </c>
      <c r="C2" s="11" t="s">
        <v>17</v>
      </c>
      <c r="D2" s="11" t="s">
        <v>39</v>
      </c>
      <c r="E2" s="11">
        <v>12365</v>
      </c>
      <c r="F2" s="11" t="s">
        <v>45</v>
      </c>
      <c r="G2" s="11" t="s">
        <v>46</v>
      </c>
      <c r="H2" s="11" t="s">
        <v>47</v>
      </c>
      <c r="I2" s="11">
        <v>98116</v>
      </c>
      <c r="K2" s="1" t="s">
        <v>36</v>
      </c>
      <c r="L2" s="2" t="s">
        <v>82</v>
      </c>
    </row>
    <row r="3" spans="2:12" x14ac:dyDescent="0.3">
      <c r="B3" s="2" t="str">
        <f t="shared" ref="B3:B25" si="0">C3&amp;"-"&amp;D3</f>
        <v>Hailey Beard-Admin</v>
      </c>
      <c r="C3" s="12" t="s">
        <v>26</v>
      </c>
      <c r="D3" s="12" t="s">
        <v>39</v>
      </c>
      <c r="E3" s="12">
        <f>E2+3</f>
        <v>12368</v>
      </c>
      <c r="F3" s="12" t="s">
        <v>48</v>
      </c>
      <c r="G3" s="12" t="s">
        <v>49</v>
      </c>
      <c r="H3" s="12" t="s">
        <v>47</v>
      </c>
      <c r="I3" s="12">
        <v>98417</v>
      </c>
      <c r="K3" s="1" t="s">
        <v>37</v>
      </c>
      <c r="L3" s="2" t="s">
        <v>40</v>
      </c>
    </row>
    <row r="4" spans="2:12" x14ac:dyDescent="0.3">
      <c r="B4" s="2" t="str">
        <f t="shared" si="0"/>
        <v>Jack Heinz-Admin</v>
      </c>
      <c r="C4" s="12" t="s">
        <v>21</v>
      </c>
      <c r="D4" s="12" t="s">
        <v>39</v>
      </c>
      <c r="E4" s="12">
        <f t="shared" ref="E4:E25" si="1">E3+3</f>
        <v>12371</v>
      </c>
      <c r="F4" s="12" t="s">
        <v>50</v>
      </c>
      <c r="G4" s="12" t="s">
        <v>46</v>
      </c>
      <c r="H4" s="12" t="s">
        <v>47</v>
      </c>
      <c r="I4" s="12">
        <v>98404</v>
      </c>
    </row>
    <row r="5" spans="2:12" x14ac:dyDescent="0.3">
      <c r="B5" s="2" t="str">
        <f t="shared" si="0"/>
        <v>Sara Moore-Admin</v>
      </c>
      <c r="C5" s="11" t="s">
        <v>19</v>
      </c>
      <c r="D5" s="11" t="s">
        <v>39</v>
      </c>
      <c r="E5" s="11">
        <f t="shared" si="1"/>
        <v>12374</v>
      </c>
      <c r="F5" s="11" t="s">
        <v>51</v>
      </c>
      <c r="G5" s="11" t="s">
        <v>46</v>
      </c>
      <c r="H5" s="11" t="s">
        <v>47</v>
      </c>
      <c r="I5" s="11">
        <v>98566</v>
      </c>
      <c r="K5" s="1" t="s">
        <v>80</v>
      </c>
      <c r="L5" s="2">
        <f>VLOOKUP(CONCATENATE(L2,"-",L3),B1:I25,4,FALSE)</f>
        <v>12413</v>
      </c>
    </row>
    <row r="6" spans="2:12" x14ac:dyDescent="0.3">
      <c r="B6" s="2" t="str">
        <f t="shared" si="0"/>
        <v>Zack Ryan-Admin</v>
      </c>
      <c r="C6" s="11" t="s">
        <v>7</v>
      </c>
      <c r="D6" s="11" t="s">
        <v>39</v>
      </c>
      <c r="E6" s="11">
        <f t="shared" si="1"/>
        <v>12377</v>
      </c>
      <c r="F6" s="11" t="s">
        <v>52</v>
      </c>
      <c r="G6" s="11" t="s">
        <v>46</v>
      </c>
      <c r="H6" s="11" t="s">
        <v>47</v>
      </c>
      <c r="I6" s="11">
        <v>98787</v>
      </c>
    </row>
    <row r="7" spans="2:12" x14ac:dyDescent="0.3">
      <c r="B7" s="2" t="str">
        <f t="shared" si="0"/>
        <v>Lola Brigeda-Director</v>
      </c>
      <c r="C7" s="12" t="s">
        <v>29</v>
      </c>
      <c r="D7" s="12" t="s">
        <v>44</v>
      </c>
      <c r="E7" s="12">
        <f t="shared" si="1"/>
        <v>12380</v>
      </c>
      <c r="F7" s="12" t="s">
        <v>53</v>
      </c>
      <c r="G7" s="12" t="s">
        <v>49</v>
      </c>
      <c r="H7" s="12" t="s">
        <v>47</v>
      </c>
      <c r="I7" s="12">
        <v>97852</v>
      </c>
    </row>
    <row r="8" spans="2:12" x14ac:dyDescent="0.3">
      <c r="B8" s="2" t="str">
        <f t="shared" si="0"/>
        <v>Beau Handford-HR</v>
      </c>
      <c r="C8" s="11" t="s">
        <v>9</v>
      </c>
      <c r="D8" s="11" t="s">
        <v>38</v>
      </c>
      <c r="E8" s="11">
        <f t="shared" si="1"/>
        <v>12383</v>
      </c>
      <c r="F8" s="11" t="s">
        <v>54</v>
      </c>
      <c r="G8" s="11" t="s">
        <v>55</v>
      </c>
      <c r="H8" s="11" t="s">
        <v>47</v>
      </c>
      <c r="I8" s="11">
        <v>96589</v>
      </c>
    </row>
    <row r="9" spans="2:12" x14ac:dyDescent="0.3">
      <c r="B9" s="2" t="str">
        <f t="shared" si="0"/>
        <v>Betty Friedan-HR</v>
      </c>
      <c r="C9" s="11" t="s">
        <v>18</v>
      </c>
      <c r="D9" s="11" t="s">
        <v>38</v>
      </c>
      <c r="E9" s="11">
        <f t="shared" si="1"/>
        <v>12386</v>
      </c>
      <c r="F9" s="11" t="s">
        <v>56</v>
      </c>
      <c r="G9" s="11" t="s">
        <v>57</v>
      </c>
      <c r="H9" s="11" t="s">
        <v>47</v>
      </c>
      <c r="I9" s="11">
        <v>98116</v>
      </c>
    </row>
    <row r="10" spans="2:12" x14ac:dyDescent="0.3">
      <c r="B10" s="2" t="str">
        <f t="shared" si="0"/>
        <v>Gabe Givens-HR</v>
      </c>
      <c r="C10" s="12" t="s">
        <v>27</v>
      </c>
      <c r="D10" s="12" t="s">
        <v>38</v>
      </c>
      <c r="E10" s="12">
        <f t="shared" si="1"/>
        <v>12389</v>
      </c>
      <c r="F10" s="12" t="s">
        <v>58</v>
      </c>
      <c r="G10" s="12" t="s">
        <v>59</v>
      </c>
      <c r="H10" s="12" t="s">
        <v>47</v>
      </c>
      <c r="I10" s="12">
        <v>98117</v>
      </c>
    </row>
    <row r="11" spans="2:12" x14ac:dyDescent="0.3">
      <c r="B11" s="2" t="str">
        <f t="shared" si="0"/>
        <v>James Joyce-HR</v>
      </c>
      <c r="C11" s="11" t="s">
        <v>6</v>
      </c>
      <c r="D11" s="11" t="s">
        <v>38</v>
      </c>
      <c r="E11" s="11">
        <f t="shared" si="1"/>
        <v>12392</v>
      </c>
      <c r="F11" s="11" t="s">
        <v>60</v>
      </c>
      <c r="G11" s="11" t="s">
        <v>61</v>
      </c>
      <c r="H11" s="11" t="s">
        <v>47</v>
      </c>
      <c r="I11" s="11">
        <v>98287</v>
      </c>
    </row>
    <row r="12" spans="2:12" x14ac:dyDescent="0.3">
      <c r="B12" s="2" t="str">
        <f t="shared" si="0"/>
        <v>Sara Hanggler-HR</v>
      </c>
      <c r="C12" s="12" t="s">
        <v>24</v>
      </c>
      <c r="D12" s="12" t="s">
        <v>38</v>
      </c>
      <c r="E12" s="12">
        <f t="shared" si="1"/>
        <v>12395</v>
      </c>
      <c r="F12" s="12" t="s">
        <v>62</v>
      </c>
      <c r="G12" s="12" t="s">
        <v>59</v>
      </c>
      <c r="H12" s="12" t="s">
        <v>47</v>
      </c>
      <c r="I12" s="12">
        <v>98404</v>
      </c>
    </row>
    <row r="13" spans="2:12" x14ac:dyDescent="0.3">
      <c r="B13" s="2" t="str">
        <f t="shared" si="0"/>
        <v>Grace Fitzgerald-IT</v>
      </c>
      <c r="C13" s="12" t="s">
        <v>32</v>
      </c>
      <c r="D13" s="12" t="s">
        <v>41</v>
      </c>
      <c r="E13" s="12">
        <f t="shared" si="1"/>
        <v>12398</v>
      </c>
      <c r="F13" s="12" t="s">
        <v>63</v>
      </c>
      <c r="G13" s="12" t="s">
        <v>55</v>
      </c>
      <c r="H13" s="12" t="s">
        <v>47</v>
      </c>
      <c r="I13" s="12">
        <v>98714</v>
      </c>
    </row>
    <row r="14" spans="2:12" x14ac:dyDescent="0.3">
      <c r="B14" s="2" t="str">
        <f t="shared" si="0"/>
        <v>Mary Bridge-IT</v>
      </c>
      <c r="C14" s="11" t="s">
        <v>8</v>
      </c>
      <c r="D14" s="11" t="s">
        <v>41</v>
      </c>
      <c r="E14" s="11">
        <f t="shared" si="1"/>
        <v>12401</v>
      </c>
      <c r="F14" s="11" t="s">
        <v>64</v>
      </c>
      <c r="G14" s="11" t="s">
        <v>57</v>
      </c>
      <c r="H14" s="11" t="s">
        <v>47</v>
      </c>
      <c r="I14" s="11">
        <v>98714</v>
      </c>
    </row>
    <row r="15" spans="2:12" x14ac:dyDescent="0.3">
      <c r="B15" s="2" t="str">
        <f t="shared" si="0"/>
        <v>John Smith-IT</v>
      </c>
      <c r="C15" s="13" t="s">
        <v>82</v>
      </c>
      <c r="D15" s="12" t="s">
        <v>41</v>
      </c>
      <c r="E15" s="12">
        <f t="shared" si="1"/>
        <v>12404</v>
      </c>
      <c r="F15" s="12" t="s">
        <v>65</v>
      </c>
      <c r="G15" s="12" t="s">
        <v>59</v>
      </c>
      <c r="H15" s="12" t="s">
        <v>47</v>
      </c>
      <c r="I15" s="12">
        <v>98714</v>
      </c>
    </row>
    <row r="16" spans="2:12" x14ac:dyDescent="0.3">
      <c r="B16" s="2" t="str">
        <f t="shared" si="0"/>
        <v>Pat Sutherland-IT</v>
      </c>
      <c r="C16" s="13" t="s">
        <v>30</v>
      </c>
      <c r="D16" s="12" t="s">
        <v>41</v>
      </c>
      <c r="E16" s="12">
        <f t="shared" si="1"/>
        <v>12407</v>
      </c>
      <c r="F16" s="12" t="s">
        <v>66</v>
      </c>
      <c r="G16" s="12" t="s">
        <v>59</v>
      </c>
      <c r="H16" s="12" t="s">
        <v>47</v>
      </c>
      <c r="I16" s="12">
        <v>98714</v>
      </c>
    </row>
    <row r="17" spans="2:9" x14ac:dyDescent="0.3">
      <c r="B17" s="2" t="str">
        <f t="shared" si="0"/>
        <v>Jack Herman Regan-Marketing</v>
      </c>
      <c r="C17" s="13" t="s">
        <v>23</v>
      </c>
      <c r="D17" s="12" t="s">
        <v>43</v>
      </c>
      <c r="E17" s="12">
        <f t="shared" si="1"/>
        <v>12410</v>
      </c>
      <c r="F17" s="12" t="s">
        <v>67</v>
      </c>
      <c r="G17" s="12" t="s">
        <v>46</v>
      </c>
      <c r="H17" s="12" t="s">
        <v>47</v>
      </c>
      <c r="I17" s="12">
        <v>98714</v>
      </c>
    </row>
    <row r="18" spans="2:9" x14ac:dyDescent="0.3">
      <c r="B18" s="2" t="str">
        <f t="shared" si="0"/>
        <v>John Smith-Research</v>
      </c>
      <c r="C18" s="13" t="s">
        <v>82</v>
      </c>
      <c r="D18" s="11" t="s">
        <v>40</v>
      </c>
      <c r="E18" s="11">
        <f t="shared" si="1"/>
        <v>12413</v>
      </c>
      <c r="F18" s="11" t="s">
        <v>68</v>
      </c>
      <c r="G18" s="11" t="s">
        <v>55</v>
      </c>
      <c r="H18" s="11" t="s">
        <v>47</v>
      </c>
      <c r="I18" s="11">
        <v>98714</v>
      </c>
    </row>
    <row r="19" spans="2:9" x14ac:dyDescent="0.3">
      <c r="B19" s="2" t="str">
        <f t="shared" si="0"/>
        <v>Chris Fields-Research</v>
      </c>
      <c r="C19" s="12" t="s">
        <v>25</v>
      </c>
      <c r="D19" s="12" t="s">
        <v>40</v>
      </c>
      <c r="E19" s="12">
        <f t="shared" si="1"/>
        <v>12416</v>
      </c>
      <c r="F19" s="12" t="s">
        <v>69</v>
      </c>
      <c r="G19" s="12" t="s">
        <v>55</v>
      </c>
      <c r="H19" s="12" t="s">
        <v>47</v>
      </c>
      <c r="I19" s="12">
        <v>98714</v>
      </c>
    </row>
    <row r="20" spans="2:9" x14ac:dyDescent="0.3">
      <c r="B20" s="2" t="str">
        <f t="shared" si="0"/>
        <v>Laila Green-Research</v>
      </c>
      <c r="C20" s="11" t="s">
        <v>10</v>
      </c>
      <c r="D20" s="11" t="s">
        <v>40</v>
      </c>
      <c r="E20" s="11">
        <f t="shared" si="1"/>
        <v>12419</v>
      </c>
      <c r="F20" s="11" t="s">
        <v>70</v>
      </c>
      <c r="G20" s="11" t="s">
        <v>46</v>
      </c>
      <c r="H20" s="11" t="s">
        <v>47</v>
      </c>
      <c r="I20" s="11">
        <v>98714</v>
      </c>
    </row>
    <row r="21" spans="2:9" x14ac:dyDescent="0.3">
      <c r="B21" s="2" t="str">
        <f t="shared" si="0"/>
        <v>Missy Fairchild-Research</v>
      </c>
      <c r="C21" s="12" t="s">
        <v>28</v>
      </c>
      <c r="D21" s="12" t="s">
        <v>40</v>
      </c>
      <c r="E21" s="12">
        <f t="shared" si="1"/>
        <v>12422</v>
      </c>
      <c r="F21" s="12" t="s">
        <v>71</v>
      </c>
      <c r="G21" s="12" t="s">
        <v>46</v>
      </c>
      <c r="H21" s="12" t="s">
        <v>47</v>
      </c>
      <c r="I21" s="12">
        <v>98714</v>
      </c>
    </row>
    <row r="22" spans="2:9" x14ac:dyDescent="0.3">
      <c r="B22" s="2" t="str">
        <f t="shared" si="0"/>
        <v>Morgan Brooks-Research</v>
      </c>
      <c r="C22" s="12" t="s">
        <v>20</v>
      </c>
      <c r="D22" s="12" t="s">
        <v>40</v>
      </c>
      <c r="E22" s="12">
        <f t="shared" si="1"/>
        <v>12425</v>
      </c>
      <c r="F22" s="12" t="s">
        <v>72</v>
      </c>
      <c r="G22" s="12" t="s">
        <v>46</v>
      </c>
      <c r="H22" s="12" t="s">
        <v>47</v>
      </c>
      <c r="I22" s="12">
        <v>98714</v>
      </c>
    </row>
    <row r="23" spans="2:9" x14ac:dyDescent="0.3">
      <c r="B23" s="2" t="str">
        <f t="shared" si="0"/>
        <v>Sylvie King-Research</v>
      </c>
      <c r="C23" s="11" t="s">
        <v>5</v>
      </c>
      <c r="D23" s="11" t="s">
        <v>40</v>
      </c>
      <c r="E23" s="11">
        <f t="shared" si="1"/>
        <v>12428</v>
      </c>
      <c r="F23" s="11" t="s">
        <v>73</v>
      </c>
      <c r="G23" s="11" t="s">
        <v>46</v>
      </c>
      <c r="H23" s="11" t="s">
        <v>47</v>
      </c>
      <c r="I23" s="11">
        <v>98714</v>
      </c>
    </row>
    <row r="24" spans="2:9" x14ac:dyDescent="0.3">
      <c r="B24" s="2" t="str">
        <f t="shared" si="0"/>
        <v>Henry Bubie-Sales</v>
      </c>
      <c r="C24" s="12" t="s">
        <v>22</v>
      </c>
      <c r="D24" s="12" t="s">
        <v>42</v>
      </c>
      <c r="E24" s="12">
        <f t="shared" si="1"/>
        <v>12431</v>
      </c>
      <c r="F24" s="12" t="s">
        <v>74</v>
      </c>
      <c r="G24" s="12" t="s">
        <v>46</v>
      </c>
      <c r="H24" s="12" t="s">
        <v>47</v>
      </c>
      <c r="I24" s="12">
        <v>98714</v>
      </c>
    </row>
    <row r="25" spans="2:9" x14ac:dyDescent="0.3">
      <c r="B25" s="2" t="str">
        <f t="shared" si="0"/>
        <v>Shannon Bergon-Sales</v>
      </c>
      <c r="C25" s="12" t="s">
        <v>31</v>
      </c>
      <c r="D25" s="12" t="s">
        <v>42</v>
      </c>
      <c r="E25" s="12">
        <f t="shared" si="1"/>
        <v>12434</v>
      </c>
      <c r="F25" s="12" t="s">
        <v>75</v>
      </c>
      <c r="G25" s="12" t="s">
        <v>46</v>
      </c>
      <c r="H25" s="12" t="s">
        <v>47</v>
      </c>
      <c r="I25" s="12">
        <v>98714</v>
      </c>
    </row>
  </sheetData>
  <sortState ref="C3:D26">
    <sortCondition ref="D3:D26"/>
  </sortState>
  <pageMargins left="0.7" right="0.7" top="0.75" bottom="0.75" header="0.3" footer="0.3"/>
  <pageSetup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8F57E-D763-4C22-BD05-D5E017953F99}">
  <sheetPr codeName="Sheet3"/>
  <dimension ref="A1:J25"/>
  <sheetViews>
    <sheetView topLeftCell="A8" workbookViewId="0">
      <selection activeCell="I2" sqref="I2:J3"/>
    </sheetView>
  </sheetViews>
  <sheetFormatPr defaultRowHeight="14.4" x14ac:dyDescent="0.3"/>
  <cols>
    <col min="1" max="1" width="17.109375" bestFit="1" customWidth="1"/>
    <col min="2" max="2" width="10.88671875" bestFit="1" customWidth="1"/>
    <col min="3" max="3" width="11.21875" bestFit="1" customWidth="1"/>
    <col min="4" max="4" width="19.6640625" bestFit="1" customWidth="1"/>
    <col min="5" max="5" width="11.21875" bestFit="1" customWidth="1"/>
    <col min="6" max="6" width="5.44140625" bestFit="1" customWidth="1"/>
    <col min="7" max="7" width="11.77734375" customWidth="1"/>
    <col min="9" max="9" width="11.21875" bestFit="1" customWidth="1"/>
    <col min="10" max="10" width="15.6640625" customWidth="1"/>
  </cols>
  <sheetData>
    <row r="1" spans="1:10" x14ac:dyDescent="0.3">
      <c r="A1" s="1" t="s">
        <v>36</v>
      </c>
      <c r="B1" s="1" t="s">
        <v>37</v>
      </c>
      <c r="C1" s="1" t="s">
        <v>80</v>
      </c>
      <c r="D1" s="1" t="s">
        <v>76</v>
      </c>
      <c r="E1" s="1" t="s">
        <v>77</v>
      </c>
      <c r="F1" s="1" t="s">
        <v>78</v>
      </c>
      <c r="G1" s="1" t="s">
        <v>79</v>
      </c>
    </row>
    <row r="2" spans="1:10" x14ac:dyDescent="0.3">
      <c r="A2" s="11" t="s">
        <v>17</v>
      </c>
      <c r="B2" s="11" t="s">
        <v>39</v>
      </c>
      <c r="C2" s="11">
        <v>12365</v>
      </c>
      <c r="D2" s="11" t="s">
        <v>45</v>
      </c>
      <c r="E2" s="11" t="s">
        <v>46</v>
      </c>
      <c r="F2" s="11" t="s">
        <v>47</v>
      </c>
      <c r="G2" s="11">
        <v>98116</v>
      </c>
      <c r="I2" s="1" t="s">
        <v>36</v>
      </c>
      <c r="J2" s="2" t="s">
        <v>82</v>
      </c>
    </row>
    <row r="3" spans="1:10" x14ac:dyDescent="0.3">
      <c r="A3" s="12" t="s">
        <v>26</v>
      </c>
      <c r="B3" s="12" t="s">
        <v>39</v>
      </c>
      <c r="C3" s="12">
        <f>C2+3</f>
        <v>12368</v>
      </c>
      <c r="D3" s="12" t="s">
        <v>48</v>
      </c>
      <c r="E3" s="12" t="s">
        <v>49</v>
      </c>
      <c r="F3" s="12" t="s">
        <v>47</v>
      </c>
      <c r="G3" s="12">
        <v>98417</v>
      </c>
      <c r="I3" s="1" t="s">
        <v>37</v>
      </c>
      <c r="J3" s="2" t="s">
        <v>40</v>
      </c>
    </row>
    <row r="4" spans="1:10" x14ac:dyDescent="0.3">
      <c r="A4" s="12" t="s">
        <v>21</v>
      </c>
      <c r="B4" s="12" t="s">
        <v>39</v>
      </c>
      <c r="C4" s="12">
        <f t="shared" ref="C4:C25" si="0">C3+3</f>
        <v>12371</v>
      </c>
      <c r="D4" s="12" t="s">
        <v>50</v>
      </c>
      <c r="E4" s="12" t="s">
        <v>46</v>
      </c>
      <c r="F4" s="12" t="s">
        <v>47</v>
      </c>
      <c r="G4" s="12">
        <v>98404</v>
      </c>
    </row>
    <row r="5" spans="1:10" x14ac:dyDescent="0.3">
      <c r="A5" s="11" t="s">
        <v>19</v>
      </c>
      <c r="B5" s="11" t="s">
        <v>39</v>
      </c>
      <c r="C5" s="11">
        <f t="shared" si="0"/>
        <v>12374</v>
      </c>
      <c r="D5" s="11" t="s">
        <v>51</v>
      </c>
      <c r="E5" s="11" t="s">
        <v>46</v>
      </c>
      <c r="F5" s="11" t="s">
        <v>47</v>
      </c>
      <c r="G5" s="11">
        <v>98566</v>
      </c>
      <c r="I5" s="1" t="s">
        <v>80</v>
      </c>
      <c r="J5" s="2">
        <f t="array" ref="J5">VLOOKUP(J2&amp;"-"&amp;J3,CHOOSE({1,2},A2:A25&amp;"-"&amp;B2:B25,C2:C25),2, FALSE)</f>
        <v>12413</v>
      </c>
    </row>
    <row r="6" spans="1:10" x14ac:dyDescent="0.3">
      <c r="A6" s="11" t="s">
        <v>7</v>
      </c>
      <c r="B6" s="11" t="s">
        <v>39</v>
      </c>
      <c r="C6" s="11">
        <f t="shared" si="0"/>
        <v>12377</v>
      </c>
      <c r="D6" s="11" t="s">
        <v>52</v>
      </c>
      <c r="E6" s="11" t="s">
        <v>46</v>
      </c>
      <c r="F6" s="11" t="s">
        <v>47</v>
      </c>
      <c r="G6" s="11">
        <v>98787</v>
      </c>
    </row>
    <row r="7" spans="1:10" x14ac:dyDescent="0.3">
      <c r="A7" s="12" t="s">
        <v>29</v>
      </c>
      <c r="B7" s="12" t="s">
        <v>44</v>
      </c>
      <c r="C7" s="12">
        <f t="shared" si="0"/>
        <v>12380</v>
      </c>
      <c r="D7" s="12" t="s">
        <v>53</v>
      </c>
      <c r="E7" s="12" t="s">
        <v>49</v>
      </c>
      <c r="F7" s="12" t="s">
        <v>47</v>
      </c>
      <c r="G7" s="12">
        <v>97852</v>
      </c>
    </row>
    <row r="8" spans="1:10" x14ac:dyDescent="0.3">
      <c r="A8" s="11" t="s">
        <v>9</v>
      </c>
      <c r="B8" s="11" t="s">
        <v>38</v>
      </c>
      <c r="C8" s="11">
        <f t="shared" si="0"/>
        <v>12383</v>
      </c>
      <c r="D8" s="11" t="s">
        <v>54</v>
      </c>
      <c r="E8" s="11" t="s">
        <v>55</v>
      </c>
      <c r="F8" s="11" t="s">
        <v>47</v>
      </c>
      <c r="G8" s="11">
        <v>96589</v>
      </c>
    </row>
    <row r="9" spans="1:10" x14ac:dyDescent="0.3">
      <c r="A9" s="11" t="s">
        <v>18</v>
      </c>
      <c r="B9" s="11" t="s">
        <v>38</v>
      </c>
      <c r="C9" s="11">
        <f t="shared" si="0"/>
        <v>12386</v>
      </c>
      <c r="D9" s="11" t="s">
        <v>56</v>
      </c>
      <c r="E9" s="11" t="s">
        <v>57</v>
      </c>
      <c r="F9" s="11" t="s">
        <v>47</v>
      </c>
      <c r="G9" s="11">
        <v>98116</v>
      </c>
    </row>
    <row r="10" spans="1:10" x14ac:dyDescent="0.3">
      <c r="A10" s="12" t="s">
        <v>27</v>
      </c>
      <c r="B10" s="12" t="s">
        <v>38</v>
      </c>
      <c r="C10" s="12">
        <f t="shared" si="0"/>
        <v>12389</v>
      </c>
      <c r="D10" s="12" t="s">
        <v>58</v>
      </c>
      <c r="E10" s="12" t="s">
        <v>59</v>
      </c>
      <c r="F10" s="12" t="s">
        <v>47</v>
      </c>
      <c r="G10" s="12">
        <v>98117</v>
      </c>
    </row>
    <row r="11" spans="1:10" x14ac:dyDescent="0.3">
      <c r="A11" s="11" t="s">
        <v>6</v>
      </c>
      <c r="B11" s="11" t="s">
        <v>38</v>
      </c>
      <c r="C11" s="11">
        <f t="shared" si="0"/>
        <v>12392</v>
      </c>
      <c r="D11" s="11" t="s">
        <v>60</v>
      </c>
      <c r="E11" s="11" t="s">
        <v>61</v>
      </c>
      <c r="F11" s="11" t="s">
        <v>47</v>
      </c>
      <c r="G11" s="11">
        <v>98287</v>
      </c>
    </row>
    <row r="12" spans="1:10" x14ac:dyDescent="0.3">
      <c r="A12" s="12" t="s">
        <v>24</v>
      </c>
      <c r="B12" s="12" t="s">
        <v>38</v>
      </c>
      <c r="C12" s="12">
        <f t="shared" si="0"/>
        <v>12395</v>
      </c>
      <c r="D12" s="12" t="s">
        <v>62</v>
      </c>
      <c r="E12" s="12" t="s">
        <v>59</v>
      </c>
      <c r="F12" s="12" t="s">
        <v>47</v>
      </c>
      <c r="G12" s="12">
        <v>98404</v>
      </c>
    </row>
    <row r="13" spans="1:10" x14ac:dyDescent="0.3">
      <c r="A13" s="12" t="s">
        <v>32</v>
      </c>
      <c r="B13" s="12" t="s">
        <v>41</v>
      </c>
      <c r="C13" s="12">
        <f t="shared" si="0"/>
        <v>12398</v>
      </c>
      <c r="D13" s="12" t="s">
        <v>63</v>
      </c>
      <c r="E13" s="12" t="s">
        <v>55</v>
      </c>
      <c r="F13" s="12" t="s">
        <v>47</v>
      </c>
      <c r="G13" s="12">
        <v>98714</v>
      </c>
    </row>
    <row r="14" spans="1:10" x14ac:dyDescent="0.3">
      <c r="A14" s="11" t="s">
        <v>8</v>
      </c>
      <c r="B14" s="11" t="s">
        <v>41</v>
      </c>
      <c r="C14" s="11">
        <f t="shared" si="0"/>
        <v>12401</v>
      </c>
      <c r="D14" s="11" t="s">
        <v>64</v>
      </c>
      <c r="E14" s="11" t="s">
        <v>57</v>
      </c>
      <c r="F14" s="11" t="s">
        <v>47</v>
      </c>
      <c r="G14" s="11">
        <v>98714</v>
      </c>
    </row>
    <row r="15" spans="1:10" x14ac:dyDescent="0.3">
      <c r="A15" s="13" t="s">
        <v>82</v>
      </c>
      <c r="B15" s="12" t="s">
        <v>41</v>
      </c>
      <c r="C15" s="12">
        <f t="shared" si="0"/>
        <v>12404</v>
      </c>
      <c r="D15" s="12" t="s">
        <v>65</v>
      </c>
      <c r="E15" s="12" t="s">
        <v>59</v>
      </c>
      <c r="F15" s="12" t="s">
        <v>47</v>
      </c>
      <c r="G15" s="12">
        <v>98714</v>
      </c>
    </row>
    <row r="16" spans="1:10" x14ac:dyDescent="0.3">
      <c r="A16" s="13" t="s">
        <v>30</v>
      </c>
      <c r="B16" s="12" t="s">
        <v>41</v>
      </c>
      <c r="C16" s="12">
        <f t="shared" si="0"/>
        <v>12407</v>
      </c>
      <c r="D16" s="12" t="s">
        <v>66</v>
      </c>
      <c r="E16" s="12" t="s">
        <v>59</v>
      </c>
      <c r="F16" s="12" t="s">
        <v>47</v>
      </c>
      <c r="G16" s="12">
        <v>98714</v>
      </c>
    </row>
    <row r="17" spans="1:7" x14ac:dyDescent="0.3">
      <c r="A17" s="13" t="s">
        <v>23</v>
      </c>
      <c r="B17" s="12" t="s">
        <v>43</v>
      </c>
      <c r="C17" s="12">
        <f t="shared" si="0"/>
        <v>12410</v>
      </c>
      <c r="D17" s="12" t="s">
        <v>67</v>
      </c>
      <c r="E17" s="12" t="s">
        <v>46</v>
      </c>
      <c r="F17" s="12" t="s">
        <v>47</v>
      </c>
      <c r="G17" s="12">
        <v>98714</v>
      </c>
    </row>
    <row r="18" spans="1:7" x14ac:dyDescent="0.3">
      <c r="A18" s="13" t="s">
        <v>82</v>
      </c>
      <c r="B18" s="11" t="s">
        <v>40</v>
      </c>
      <c r="C18" s="11">
        <f t="shared" si="0"/>
        <v>12413</v>
      </c>
      <c r="D18" s="11" t="s">
        <v>68</v>
      </c>
      <c r="E18" s="11" t="s">
        <v>55</v>
      </c>
      <c r="F18" s="11" t="s">
        <v>47</v>
      </c>
      <c r="G18" s="11">
        <v>98714</v>
      </c>
    </row>
    <row r="19" spans="1:7" x14ac:dyDescent="0.3">
      <c r="A19" s="12" t="s">
        <v>25</v>
      </c>
      <c r="B19" s="12" t="s">
        <v>40</v>
      </c>
      <c r="C19" s="12">
        <f t="shared" si="0"/>
        <v>12416</v>
      </c>
      <c r="D19" s="12" t="s">
        <v>69</v>
      </c>
      <c r="E19" s="12" t="s">
        <v>55</v>
      </c>
      <c r="F19" s="12" t="s">
        <v>47</v>
      </c>
      <c r="G19" s="12">
        <v>98714</v>
      </c>
    </row>
    <row r="20" spans="1:7" x14ac:dyDescent="0.3">
      <c r="A20" s="11" t="s">
        <v>10</v>
      </c>
      <c r="B20" s="11" t="s">
        <v>40</v>
      </c>
      <c r="C20" s="11">
        <f t="shared" si="0"/>
        <v>12419</v>
      </c>
      <c r="D20" s="11" t="s">
        <v>70</v>
      </c>
      <c r="E20" s="11" t="s">
        <v>46</v>
      </c>
      <c r="F20" s="11" t="s">
        <v>47</v>
      </c>
      <c r="G20" s="11">
        <v>98714</v>
      </c>
    </row>
    <row r="21" spans="1:7" x14ac:dyDescent="0.3">
      <c r="A21" s="12" t="s">
        <v>28</v>
      </c>
      <c r="B21" s="12" t="s">
        <v>40</v>
      </c>
      <c r="C21" s="12">
        <f t="shared" si="0"/>
        <v>12422</v>
      </c>
      <c r="D21" s="12" t="s">
        <v>71</v>
      </c>
      <c r="E21" s="12" t="s">
        <v>46</v>
      </c>
      <c r="F21" s="12" t="s">
        <v>47</v>
      </c>
      <c r="G21" s="12">
        <v>98714</v>
      </c>
    </row>
    <row r="22" spans="1:7" x14ac:dyDescent="0.3">
      <c r="A22" s="12" t="s">
        <v>20</v>
      </c>
      <c r="B22" s="12" t="s">
        <v>40</v>
      </c>
      <c r="C22" s="12">
        <f t="shared" si="0"/>
        <v>12425</v>
      </c>
      <c r="D22" s="12" t="s">
        <v>72</v>
      </c>
      <c r="E22" s="12" t="s">
        <v>46</v>
      </c>
      <c r="F22" s="12" t="s">
        <v>47</v>
      </c>
      <c r="G22" s="12">
        <v>98714</v>
      </c>
    </row>
    <row r="23" spans="1:7" x14ac:dyDescent="0.3">
      <c r="A23" s="11" t="s">
        <v>5</v>
      </c>
      <c r="B23" s="11" t="s">
        <v>40</v>
      </c>
      <c r="C23" s="11">
        <f t="shared" si="0"/>
        <v>12428</v>
      </c>
      <c r="D23" s="11" t="s">
        <v>73</v>
      </c>
      <c r="E23" s="11" t="s">
        <v>46</v>
      </c>
      <c r="F23" s="11" t="s">
        <v>47</v>
      </c>
      <c r="G23" s="11">
        <v>98714</v>
      </c>
    </row>
    <row r="24" spans="1:7" x14ac:dyDescent="0.3">
      <c r="A24" s="12" t="s">
        <v>22</v>
      </c>
      <c r="B24" s="12" t="s">
        <v>42</v>
      </c>
      <c r="C24" s="12">
        <f t="shared" si="0"/>
        <v>12431</v>
      </c>
      <c r="D24" s="12" t="s">
        <v>74</v>
      </c>
      <c r="E24" s="12" t="s">
        <v>46</v>
      </c>
      <c r="F24" s="12" t="s">
        <v>47</v>
      </c>
      <c r="G24" s="12">
        <v>98714</v>
      </c>
    </row>
    <row r="25" spans="1:7" x14ac:dyDescent="0.3">
      <c r="A25" s="12" t="s">
        <v>31</v>
      </c>
      <c r="B25" s="12" t="s">
        <v>42</v>
      </c>
      <c r="C25" s="12">
        <f t="shared" si="0"/>
        <v>12434</v>
      </c>
      <c r="D25" s="12" t="s">
        <v>75</v>
      </c>
      <c r="E25" s="12" t="s">
        <v>46</v>
      </c>
      <c r="F25" s="12" t="s">
        <v>47</v>
      </c>
      <c r="G25" s="12">
        <v>98714</v>
      </c>
    </row>
  </sheetData>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B132AA-534F-4A72-9F68-65C3B54357B1}">
  <sheetPr codeName="Sheet4"/>
  <dimension ref="A1:H18"/>
  <sheetViews>
    <sheetView workbookViewId="0">
      <selection activeCell="B13" sqref="B13"/>
    </sheetView>
  </sheetViews>
  <sheetFormatPr defaultRowHeight="14.4" x14ac:dyDescent="0.3"/>
  <cols>
    <col min="1" max="1" width="17.44140625" bestFit="1" customWidth="1"/>
    <col min="2" max="5" width="9.5546875" bestFit="1" customWidth="1"/>
    <col min="7" max="7" width="20.21875" bestFit="1" customWidth="1"/>
    <col min="8" max="8" width="18.6640625" customWidth="1"/>
  </cols>
  <sheetData>
    <row r="1" spans="1:8" x14ac:dyDescent="0.3">
      <c r="A1" s="62" t="s">
        <v>95</v>
      </c>
      <c r="B1" s="62"/>
      <c r="C1" s="62"/>
      <c r="D1" s="62"/>
      <c r="E1" s="63"/>
    </row>
    <row r="2" spans="1:8" x14ac:dyDescent="0.3">
      <c r="A2" s="1" t="s">
        <v>16</v>
      </c>
      <c r="B2" s="1" t="s">
        <v>83</v>
      </c>
      <c r="C2" s="1" t="s">
        <v>84</v>
      </c>
      <c r="D2" s="1" t="s">
        <v>85</v>
      </c>
      <c r="E2" s="1" t="s">
        <v>86</v>
      </c>
      <c r="G2" s="1" t="s">
        <v>16</v>
      </c>
      <c r="H2" s="32" t="s">
        <v>12</v>
      </c>
    </row>
    <row r="3" spans="1:8" x14ac:dyDescent="0.3">
      <c r="A3" s="2" t="s">
        <v>0</v>
      </c>
      <c r="B3" s="16">
        <v>102356</v>
      </c>
      <c r="C3" s="16">
        <v>120365</v>
      </c>
      <c r="D3" s="16">
        <v>102103</v>
      </c>
      <c r="E3" s="16">
        <v>569800</v>
      </c>
      <c r="G3" s="1" t="s">
        <v>96</v>
      </c>
      <c r="H3" s="33">
        <f t="array" ref="H3">SUM(VLOOKUP(H2,A1:E18,{2,3,4,5},FALSE))</f>
        <v>1873957</v>
      </c>
    </row>
    <row r="4" spans="1:8" x14ac:dyDescent="0.3">
      <c r="A4" s="2" t="s">
        <v>1</v>
      </c>
      <c r="B4" s="16">
        <v>23659</v>
      </c>
      <c r="C4" s="16">
        <v>235069</v>
      </c>
      <c r="D4" s="16">
        <v>20356</v>
      </c>
      <c r="E4" s="16">
        <v>23506</v>
      </c>
      <c r="G4" s="1" t="s">
        <v>98</v>
      </c>
      <c r="H4" s="33">
        <f t="array" ref="H4">MAX(VLOOKUP(H2,A1:E18,{2,3,4,5},FALSE))</f>
        <v>785200</v>
      </c>
    </row>
    <row r="5" spans="1:8" x14ac:dyDescent="0.3">
      <c r="A5" s="2" t="s">
        <v>2</v>
      </c>
      <c r="B5" s="16">
        <v>98567</v>
      </c>
      <c r="C5" s="16">
        <v>35302</v>
      </c>
      <c r="D5" s="16">
        <v>80659</v>
      </c>
      <c r="E5" s="16">
        <v>236958</v>
      </c>
      <c r="G5" s="1" t="s">
        <v>97</v>
      </c>
      <c r="H5" s="33">
        <f t="array" ref="H5">AVERAGE(VLOOKUP(H2,A1:E18,{2,3,4,5},FALSE))</f>
        <v>468489.25</v>
      </c>
    </row>
    <row r="6" spans="1:8" x14ac:dyDescent="0.3">
      <c r="A6" s="2" t="s">
        <v>3</v>
      </c>
      <c r="B6" s="16">
        <v>123695</v>
      </c>
      <c r="C6" s="16">
        <v>56945</v>
      </c>
      <c r="D6" s="16">
        <v>258036</v>
      </c>
      <c r="E6" s="16">
        <v>362100</v>
      </c>
    </row>
    <row r="7" spans="1:8" x14ac:dyDescent="0.3">
      <c r="A7" s="2" t="s">
        <v>4</v>
      </c>
      <c r="B7" s="16">
        <v>78521</v>
      </c>
      <c r="C7" s="16">
        <v>23590</v>
      </c>
      <c r="D7" s="16">
        <v>30256</v>
      </c>
      <c r="E7" s="16">
        <v>546581</v>
      </c>
    </row>
    <row r="8" spans="1:8" x14ac:dyDescent="0.3">
      <c r="A8" s="2" t="s">
        <v>5</v>
      </c>
      <c r="B8" s="16">
        <v>46444</v>
      </c>
      <c r="C8" s="16">
        <v>464542</v>
      </c>
      <c r="D8" s="16">
        <v>51000</v>
      </c>
      <c r="E8" s="16">
        <v>51254</v>
      </c>
    </row>
    <row r="9" spans="1:8" x14ac:dyDescent="0.3">
      <c r="A9" s="2" t="s">
        <v>6</v>
      </c>
      <c r="B9" s="16">
        <v>48692</v>
      </c>
      <c r="C9" s="16">
        <v>55986</v>
      </c>
      <c r="D9" s="16">
        <v>21036</v>
      </c>
      <c r="E9" s="16">
        <v>32685</v>
      </c>
    </row>
    <row r="10" spans="1:8" x14ac:dyDescent="0.3">
      <c r="A10" s="2" t="s">
        <v>7</v>
      </c>
      <c r="B10" s="16">
        <v>78954</v>
      </c>
      <c r="C10" s="16">
        <v>659740</v>
      </c>
      <c r="D10" s="16">
        <v>365902</v>
      </c>
      <c r="E10" s="16">
        <v>235984</v>
      </c>
    </row>
    <row r="11" spans="1:8" x14ac:dyDescent="0.3">
      <c r="A11" s="2" t="s">
        <v>8</v>
      </c>
      <c r="B11" s="16">
        <v>54862</v>
      </c>
      <c r="C11" s="16">
        <v>369585</v>
      </c>
      <c r="D11" s="16">
        <v>623000</v>
      </c>
      <c r="E11" s="16">
        <v>23698</v>
      </c>
    </row>
    <row r="12" spans="1:8" x14ac:dyDescent="0.3">
      <c r="A12" s="2" t="s">
        <v>9</v>
      </c>
      <c r="B12" s="16">
        <v>65498</v>
      </c>
      <c r="C12" s="16">
        <v>46562</v>
      </c>
      <c r="D12" s="16">
        <v>23562</v>
      </c>
      <c r="E12" s="16">
        <v>265456</v>
      </c>
    </row>
    <row r="13" spans="1:8" x14ac:dyDescent="0.3">
      <c r="A13" s="2" t="s">
        <v>10</v>
      </c>
      <c r="B13" s="16">
        <v>36594</v>
      </c>
      <c r="C13" s="16">
        <v>635685</v>
      </c>
      <c r="D13" s="16">
        <v>87235</v>
      </c>
      <c r="E13" s="16">
        <v>248436</v>
      </c>
    </row>
    <row r="14" spans="1:8" x14ac:dyDescent="0.3">
      <c r="A14" s="2" t="s">
        <v>11</v>
      </c>
      <c r="B14" s="16">
        <v>63284</v>
      </c>
      <c r="C14" s="16">
        <v>20059</v>
      </c>
      <c r="D14" s="16">
        <v>69000</v>
      </c>
      <c r="E14" s="16">
        <v>23000</v>
      </c>
    </row>
    <row r="15" spans="1:8" x14ac:dyDescent="0.3">
      <c r="A15" s="2" t="s">
        <v>12</v>
      </c>
      <c r="B15" s="16">
        <v>125636</v>
      </c>
      <c r="C15" s="16">
        <v>268121</v>
      </c>
      <c r="D15" s="16">
        <v>785200</v>
      </c>
      <c r="E15" s="16">
        <v>695000</v>
      </c>
    </row>
    <row r="16" spans="1:8" x14ac:dyDescent="0.3">
      <c r="A16" s="2" t="s">
        <v>13</v>
      </c>
      <c r="B16" s="16">
        <v>87548</v>
      </c>
      <c r="C16" s="16">
        <v>65210</v>
      </c>
      <c r="D16" s="16">
        <v>365230</v>
      </c>
      <c r="E16" s="16">
        <v>23598</v>
      </c>
    </row>
    <row r="17" spans="1:5" x14ac:dyDescent="0.3">
      <c r="A17" s="2" t="s">
        <v>14</v>
      </c>
      <c r="B17" s="16">
        <v>201364</v>
      </c>
      <c r="C17" s="16">
        <v>549758</v>
      </c>
      <c r="D17" s="16">
        <v>230000</v>
      </c>
      <c r="E17" s="16">
        <v>32500</v>
      </c>
    </row>
    <row r="18" spans="1:5" x14ac:dyDescent="0.3">
      <c r="A18" s="3" t="s">
        <v>15</v>
      </c>
      <c r="B18" s="16">
        <v>110250</v>
      </c>
      <c r="C18" s="16">
        <v>548936</v>
      </c>
      <c r="D18" s="16">
        <v>45000</v>
      </c>
      <c r="E18" s="16">
        <v>63900</v>
      </c>
    </row>
  </sheetData>
  <mergeCells count="1">
    <mergeCell ref="A1:E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77752-78F6-4751-9D66-2E2A8D520992}">
  <sheetPr codeName="Sheet5"/>
  <dimension ref="A1:H25"/>
  <sheetViews>
    <sheetView workbookViewId="0">
      <selection activeCell="H3" sqref="H3"/>
    </sheetView>
  </sheetViews>
  <sheetFormatPr defaultRowHeight="14.4" x14ac:dyDescent="0.3"/>
  <cols>
    <col min="1" max="1" width="17.109375" bestFit="1" customWidth="1"/>
    <col min="2" max="3" width="17.109375" customWidth="1"/>
    <col min="4" max="4" width="10.88671875" bestFit="1" customWidth="1"/>
    <col min="5" max="5" width="11.21875" bestFit="1" customWidth="1"/>
    <col min="7" max="7" width="11.88671875" customWidth="1"/>
    <col min="8" max="8" width="12" customWidth="1"/>
  </cols>
  <sheetData>
    <row r="1" spans="1:8" x14ac:dyDescent="0.3">
      <c r="A1" s="1" t="s">
        <v>36</v>
      </c>
      <c r="B1" s="1"/>
      <c r="C1" s="1"/>
      <c r="D1" s="1" t="s">
        <v>37</v>
      </c>
      <c r="E1" s="1" t="s">
        <v>80</v>
      </c>
    </row>
    <row r="2" spans="1:8" x14ac:dyDescent="0.3">
      <c r="A2" s="11" t="s">
        <v>17</v>
      </c>
      <c r="B2" s="11"/>
      <c r="C2" s="11"/>
      <c r="D2" s="11" t="s">
        <v>39</v>
      </c>
      <c r="E2" s="11">
        <v>12365</v>
      </c>
      <c r="G2" s="1" t="s">
        <v>36</v>
      </c>
      <c r="H2" s="2" t="s">
        <v>27</v>
      </c>
    </row>
    <row r="3" spans="1:8" x14ac:dyDescent="0.3">
      <c r="A3" s="12" t="s">
        <v>26</v>
      </c>
      <c r="B3" s="12"/>
      <c r="C3" s="12"/>
      <c r="D3" s="12" t="s">
        <v>39</v>
      </c>
      <c r="E3" s="12">
        <f>E2+3</f>
        <v>12368</v>
      </c>
      <c r="G3" s="1" t="s">
        <v>80</v>
      </c>
      <c r="H3" s="2">
        <f>VLOOKUP($H$2,$A$1:$E$25,MATCH(E1,$A$1:$E$1,0),FALSE)</f>
        <v>12389</v>
      </c>
    </row>
    <row r="4" spans="1:8" x14ac:dyDescent="0.3">
      <c r="A4" s="12" t="s">
        <v>21</v>
      </c>
      <c r="B4" s="12"/>
      <c r="C4" s="12"/>
      <c r="D4" s="12" t="s">
        <v>39</v>
      </c>
      <c r="E4" s="12">
        <f t="shared" ref="E4:E25" si="0">E3+3</f>
        <v>12371</v>
      </c>
    </row>
    <row r="5" spans="1:8" x14ac:dyDescent="0.3">
      <c r="A5" s="11" t="s">
        <v>19</v>
      </c>
      <c r="B5" s="11"/>
      <c r="C5" s="11"/>
      <c r="D5" s="11" t="s">
        <v>39</v>
      </c>
      <c r="E5" s="11">
        <f t="shared" si="0"/>
        <v>12374</v>
      </c>
    </row>
    <row r="6" spans="1:8" x14ac:dyDescent="0.3">
      <c r="A6" s="11" t="s">
        <v>7</v>
      </c>
      <c r="B6" s="11"/>
      <c r="C6" s="11"/>
      <c r="D6" s="11" t="s">
        <v>39</v>
      </c>
      <c r="E6" s="11">
        <f t="shared" si="0"/>
        <v>12377</v>
      </c>
    </row>
    <row r="7" spans="1:8" x14ac:dyDescent="0.3">
      <c r="A7" s="12" t="s">
        <v>29</v>
      </c>
      <c r="B7" s="12"/>
      <c r="C7" s="12"/>
      <c r="D7" s="12" t="s">
        <v>44</v>
      </c>
      <c r="E7" s="12">
        <f t="shared" si="0"/>
        <v>12380</v>
      </c>
    </row>
    <row r="8" spans="1:8" x14ac:dyDescent="0.3">
      <c r="A8" s="11" t="s">
        <v>9</v>
      </c>
      <c r="B8" s="11"/>
      <c r="C8" s="11"/>
      <c r="D8" s="11" t="s">
        <v>38</v>
      </c>
      <c r="E8" s="11">
        <f t="shared" si="0"/>
        <v>12383</v>
      </c>
    </row>
    <row r="9" spans="1:8" x14ac:dyDescent="0.3">
      <c r="A9" s="11" t="s">
        <v>18</v>
      </c>
      <c r="B9" s="11"/>
      <c r="C9" s="11"/>
      <c r="D9" s="11" t="s">
        <v>38</v>
      </c>
      <c r="E9" s="11">
        <f t="shared" si="0"/>
        <v>12386</v>
      </c>
    </row>
    <row r="10" spans="1:8" x14ac:dyDescent="0.3">
      <c r="A10" s="12" t="s">
        <v>27</v>
      </c>
      <c r="B10" s="12"/>
      <c r="C10" s="12"/>
      <c r="D10" s="12" t="s">
        <v>38</v>
      </c>
      <c r="E10" s="12">
        <f t="shared" si="0"/>
        <v>12389</v>
      </c>
    </row>
    <row r="11" spans="1:8" x14ac:dyDescent="0.3">
      <c r="A11" s="11" t="s">
        <v>6</v>
      </c>
      <c r="B11" s="11"/>
      <c r="C11" s="11"/>
      <c r="D11" s="11" t="s">
        <v>38</v>
      </c>
      <c r="E11" s="11">
        <f t="shared" si="0"/>
        <v>12392</v>
      </c>
    </row>
    <row r="12" spans="1:8" x14ac:dyDescent="0.3">
      <c r="A12" s="12" t="s">
        <v>24</v>
      </c>
      <c r="B12" s="12"/>
      <c r="C12" s="12"/>
      <c r="D12" s="12" t="s">
        <v>38</v>
      </c>
      <c r="E12" s="12">
        <f t="shared" si="0"/>
        <v>12395</v>
      </c>
    </row>
    <row r="13" spans="1:8" x14ac:dyDescent="0.3">
      <c r="A13" s="12" t="s">
        <v>32</v>
      </c>
      <c r="B13" s="12"/>
      <c r="C13" s="12"/>
      <c r="D13" s="12" t="s">
        <v>41</v>
      </c>
      <c r="E13" s="12">
        <f t="shared" si="0"/>
        <v>12398</v>
      </c>
    </row>
    <row r="14" spans="1:8" x14ac:dyDescent="0.3">
      <c r="A14" s="11" t="s">
        <v>8</v>
      </c>
      <c r="B14" s="11"/>
      <c r="C14" s="11"/>
      <c r="D14" s="11" t="s">
        <v>41</v>
      </c>
      <c r="E14" s="11">
        <f t="shared" si="0"/>
        <v>12401</v>
      </c>
    </row>
    <row r="15" spans="1:8" x14ac:dyDescent="0.3">
      <c r="A15" s="13" t="s">
        <v>82</v>
      </c>
      <c r="B15" s="13"/>
      <c r="C15" s="13"/>
      <c r="D15" s="12" t="s">
        <v>41</v>
      </c>
      <c r="E15" s="12">
        <f t="shared" si="0"/>
        <v>12404</v>
      </c>
    </row>
    <row r="16" spans="1:8" x14ac:dyDescent="0.3">
      <c r="A16" s="13" t="s">
        <v>30</v>
      </c>
      <c r="B16" s="13"/>
      <c r="C16" s="13"/>
      <c r="D16" s="12" t="s">
        <v>41</v>
      </c>
      <c r="E16" s="12">
        <f t="shared" si="0"/>
        <v>12407</v>
      </c>
    </row>
    <row r="17" spans="1:5" x14ac:dyDescent="0.3">
      <c r="A17" s="13" t="s">
        <v>23</v>
      </c>
      <c r="B17" s="13"/>
      <c r="C17" s="13"/>
      <c r="D17" s="12" t="s">
        <v>43</v>
      </c>
      <c r="E17" s="12">
        <f t="shared" si="0"/>
        <v>12410</v>
      </c>
    </row>
    <row r="18" spans="1:5" x14ac:dyDescent="0.3">
      <c r="A18" s="13" t="s">
        <v>130</v>
      </c>
      <c r="B18" s="13"/>
      <c r="C18" s="13"/>
      <c r="D18" s="11" t="s">
        <v>40</v>
      </c>
      <c r="E18" s="11">
        <f t="shared" si="0"/>
        <v>12413</v>
      </c>
    </row>
    <row r="19" spans="1:5" x14ac:dyDescent="0.3">
      <c r="A19" s="12" t="s">
        <v>25</v>
      </c>
      <c r="B19" s="12"/>
      <c r="C19" s="12"/>
      <c r="D19" s="12" t="s">
        <v>40</v>
      </c>
      <c r="E19" s="12">
        <f>E18+3</f>
        <v>12416</v>
      </c>
    </row>
    <row r="20" spans="1:5" x14ac:dyDescent="0.3">
      <c r="A20" s="11" t="s">
        <v>10</v>
      </c>
      <c r="B20" s="11"/>
      <c r="C20" s="11"/>
      <c r="D20" s="11" t="s">
        <v>40</v>
      </c>
      <c r="E20" s="11">
        <f t="shared" si="0"/>
        <v>12419</v>
      </c>
    </row>
    <row r="21" spans="1:5" x14ac:dyDescent="0.3">
      <c r="A21" s="12" t="s">
        <v>28</v>
      </c>
      <c r="B21" s="12"/>
      <c r="C21" s="12"/>
      <c r="D21" s="12" t="s">
        <v>40</v>
      </c>
      <c r="E21" s="12">
        <f t="shared" si="0"/>
        <v>12422</v>
      </c>
    </row>
    <row r="22" spans="1:5" x14ac:dyDescent="0.3">
      <c r="A22" s="12" t="s">
        <v>20</v>
      </c>
      <c r="B22" s="12"/>
      <c r="C22" s="12"/>
      <c r="D22" s="12" t="s">
        <v>40</v>
      </c>
      <c r="E22" s="12">
        <f t="shared" si="0"/>
        <v>12425</v>
      </c>
    </row>
    <row r="23" spans="1:5" x14ac:dyDescent="0.3">
      <c r="A23" s="11" t="s">
        <v>5</v>
      </c>
      <c r="B23" s="11"/>
      <c r="C23" s="11"/>
      <c r="D23" s="11" t="s">
        <v>40</v>
      </c>
      <c r="E23" s="11">
        <f t="shared" si="0"/>
        <v>12428</v>
      </c>
    </row>
    <row r="24" spans="1:5" x14ac:dyDescent="0.3">
      <c r="A24" s="12" t="s">
        <v>22</v>
      </c>
      <c r="B24" s="12"/>
      <c r="C24" s="12"/>
      <c r="D24" s="12" t="s">
        <v>42</v>
      </c>
      <c r="E24" s="12">
        <f t="shared" si="0"/>
        <v>12431</v>
      </c>
    </row>
    <row r="25" spans="1:5" x14ac:dyDescent="0.3">
      <c r="A25" s="12" t="s">
        <v>31</v>
      </c>
      <c r="B25" s="12"/>
      <c r="C25" s="12"/>
      <c r="D25" s="12" t="s">
        <v>42</v>
      </c>
      <c r="E25" s="12">
        <f t="shared" si="0"/>
        <v>12434</v>
      </c>
    </row>
  </sheetData>
  <pageMargins left="0.7" right="0.7" top="0.75" bottom="0.75" header="0.3" footer="0.3"/>
  <pageSetup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885D8E-A165-42FA-BA3E-29A174694039}">
  <sheetPr codeName="Sheet6"/>
  <dimension ref="A1:K25"/>
  <sheetViews>
    <sheetView zoomScale="70" zoomScaleNormal="70" workbookViewId="0">
      <selection activeCell="J4" sqref="J4"/>
    </sheetView>
  </sheetViews>
  <sheetFormatPr defaultRowHeight="14.4" x14ac:dyDescent="0.3"/>
  <cols>
    <col min="1" max="1" width="17.109375" bestFit="1" customWidth="1"/>
    <col min="2" max="2" width="10.88671875" bestFit="1" customWidth="1"/>
    <col min="3" max="3" width="11.21875" bestFit="1" customWidth="1"/>
    <col min="4" max="4" width="19.6640625" bestFit="1" customWidth="1"/>
    <col min="5" max="5" width="11.21875" bestFit="1" customWidth="1"/>
    <col min="6" max="6" width="5.44140625" bestFit="1" customWidth="1"/>
    <col min="7" max="7" width="11.77734375" customWidth="1"/>
    <col min="9" max="9" width="11.21875" bestFit="1" customWidth="1"/>
    <col min="10" max="10" width="20.33203125" style="29" customWidth="1"/>
  </cols>
  <sheetData>
    <row r="1" spans="1:11" x14ac:dyDescent="0.3">
      <c r="A1" s="1" t="s">
        <v>36</v>
      </c>
      <c r="B1" s="1" t="s">
        <v>37</v>
      </c>
      <c r="C1" s="1" t="s">
        <v>80</v>
      </c>
      <c r="D1" s="1" t="s">
        <v>76</v>
      </c>
      <c r="E1" s="1" t="s">
        <v>77</v>
      </c>
      <c r="F1" s="1" t="s">
        <v>78</v>
      </c>
      <c r="G1" s="1" t="s">
        <v>79</v>
      </c>
    </row>
    <row r="2" spans="1:11" x14ac:dyDescent="0.3">
      <c r="A2" s="11" t="s">
        <v>17</v>
      </c>
      <c r="B2" s="11" t="s">
        <v>39</v>
      </c>
      <c r="C2" s="11">
        <v>12365</v>
      </c>
      <c r="D2" s="11" t="s">
        <v>45</v>
      </c>
      <c r="E2" s="11" t="s">
        <v>46</v>
      </c>
      <c r="F2" s="11" t="s">
        <v>47</v>
      </c>
      <c r="G2" s="11">
        <v>98116</v>
      </c>
      <c r="I2" s="1" t="s">
        <v>36</v>
      </c>
      <c r="J2" s="30" t="s">
        <v>82</v>
      </c>
      <c r="K2" s="28" t="s">
        <v>92</v>
      </c>
    </row>
    <row r="3" spans="1:11" x14ac:dyDescent="0.3">
      <c r="A3" s="12" t="s">
        <v>26</v>
      </c>
      <c r="B3" s="12" t="s">
        <v>39</v>
      </c>
      <c r="C3" s="12">
        <f>C2+3</f>
        <v>12368</v>
      </c>
      <c r="D3" s="12" t="s">
        <v>48</v>
      </c>
      <c r="E3" s="12" t="s">
        <v>49</v>
      </c>
      <c r="F3" s="12" t="s">
        <v>47</v>
      </c>
      <c r="G3" s="12">
        <v>98417</v>
      </c>
      <c r="I3" s="1" t="s">
        <v>80</v>
      </c>
      <c r="J3" s="30">
        <v>12404</v>
      </c>
      <c r="K3" s="28" t="s">
        <v>93</v>
      </c>
    </row>
    <row r="4" spans="1:11" ht="15.6" x14ac:dyDescent="0.3">
      <c r="A4" s="12" t="s">
        <v>21</v>
      </c>
      <c r="B4" s="12" t="s">
        <v>39</v>
      </c>
      <c r="C4" s="12">
        <f t="shared" ref="C4:C25" si="0">C3+3</f>
        <v>12371</v>
      </c>
      <c r="D4" s="12" t="s">
        <v>50</v>
      </c>
      <c r="E4" s="12" t="s">
        <v>46</v>
      </c>
      <c r="F4" s="12" t="s">
        <v>47</v>
      </c>
      <c r="G4" s="12">
        <v>98404</v>
      </c>
      <c r="I4" s="1" t="s">
        <v>37</v>
      </c>
      <c r="J4" s="44" t="str">
        <f t="array" ref="J4">INDEX(B1:B25,MATCH(1,(J3=C1:C25)*(J2=A1:A25),0))</f>
        <v>IT</v>
      </c>
      <c r="K4" s="28" t="s">
        <v>94</v>
      </c>
    </row>
    <row r="5" spans="1:11" ht="15.6" x14ac:dyDescent="0.3">
      <c r="A5" s="11" t="s">
        <v>19</v>
      </c>
      <c r="B5" s="11" t="s">
        <v>39</v>
      </c>
      <c r="C5" s="11">
        <f t="shared" si="0"/>
        <v>12374</v>
      </c>
      <c r="D5" s="11" t="s">
        <v>51</v>
      </c>
      <c r="E5" s="11" t="s">
        <v>46</v>
      </c>
      <c r="F5" s="11" t="s">
        <v>47</v>
      </c>
      <c r="G5" s="11">
        <v>98566</v>
      </c>
      <c r="J5" s="31"/>
    </row>
    <row r="6" spans="1:11" x14ac:dyDescent="0.3">
      <c r="A6" s="11" t="s">
        <v>7</v>
      </c>
      <c r="B6" s="11" t="s">
        <v>39</v>
      </c>
      <c r="C6" s="11">
        <f t="shared" si="0"/>
        <v>12377</v>
      </c>
      <c r="D6" s="11" t="s">
        <v>52</v>
      </c>
      <c r="E6" s="11" t="s">
        <v>46</v>
      </c>
      <c r="F6" s="11" t="s">
        <v>47</v>
      </c>
      <c r="G6" s="11">
        <v>98787</v>
      </c>
    </row>
    <row r="7" spans="1:11" x14ac:dyDescent="0.3">
      <c r="A7" s="12" t="s">
        <v>29</v>
      </c>
      <c r="B7" s="12" t="s">
        <v>44</v>
      </c>
      <c r="C7" s="12">
        <f t="shared" si="0"/>
        <v>12380</v>
      </c>
      <c r="D7" s="12" t="s">
        <v>53</v>
      </c>
      <c r="E7" s="12" t="s">
        <v>49</v>
      </c>
      <c r="F7" s="12" t="s">
        <v>47</v>
      </c>
      <c r="G7" s="12">
        <v>97852</v>
      </c>
    </row>
    <row r="8" spans="1:11" x14ac:dyDescent="0.3">
      <c r="A8" s="11" t="s">
        <v>9</v>
      </c>
      <c r="B8" s="11" t="s">
        <v>38</v>
      </c>
      <c r="C8" s="11">
        <f t="shared" si="0"/>
        <v>12383</v>
      </c>
      <c r="D8" s="11" t="s">
        <v>54</v>
      </c>
      <c r="E8" s="11" t="s">
        <v>55</v>
      </c>
      <c r="F8" s="11" t="s">
        <v>47</v>
      </c>
      <c r="G8" s="11">
        <v>96589</v>
      </c>
    </row>
    <row r="9" spans="1:11" x14ac:dyDescent="0.3">
      <c r="A9" s="11" t="s">
        <v>18</v>
      </c>
      <c r="B9" s="11" t="s">
        <v>38</v>
      </c>
      <c r="C9" s="11">
        <f t="shared" si="0"/>
        <v>12386</v>
      </c>
      <c r="D9" s="11" t="s">
        <v>56</v>
      </c>
      <c r="E9" s="11" t="s">
        <v>57</v>
      </c>
      <c r="F9" s="11" t="s">
        <v>47</v>
      </c>
      <c r="G9" s="11">
        <v>98116</v>
      </c>
    </row>
    <row r="10" spans="1:11" x14ac:dyDescent="0.3">
      <c r="A10" s="12" t="s">
        <v>27</v>
      </c>
      <c r="B10" s="12" t="s">
        <v>38</v>
      </c>
      <c r="C10" s="12">
        <f t="shared" si="0"/>
        <v>12389</v>
      </c>
      <c r="D10" s="12" t="s">
        <v>58</v>
      </c>
      <c r="E10" s="12" t="s">
        <v>59</v>
      </c>
      <c r="F10" s="12" t="s">
        <v>47</v>
      </c>
      <c r="G10" s="12">
        <v>98117</v>
      </c>
    </row>
    <row r="11" spans="1:11" x14ac:dyDescent="0.3">
      <c r="A11" s="11" t="s">
        <v>6</v>
      </c>
      <c r="B11" s="11" t="s">
        <v>38</v>
      </c>
      <c r="C11" s="11">
        <f t="shared" si="0"/>
        <v>12392</v>
      </c>
      <c r="D11" s="11" t="s">
        <v>60</v>
      </c>
      <c r="E11" s="11" t="s">
        <v>61</v>
      </c>
      <c r="F11" s="11" t="s">
        <v>47</v>
      </c>
      <c r="G11" s="11">
        <v>98287</v>
      </c>
    </row>
    <row r="12" spans="1:11" x14ac:dyDescent="0.3">
      <c r="A12" s="12" t="s">
        <v>24</v>
      </c>
      <c r="B12" s="12" t="s">
        <v>38</v>
      </c>
      <c r="C12" s="12">
        <f t="shared" si="0"/>
        <v>12395</v>
      </c>
      <c r="D12" s="12" t="s">
        <v>62</v>
      </c>
      <c r="E12" s="12" t="s">
        <v>59</v>
      </c>
      <c r="F12" s="12" t="s">
        <v>47</v>
      </c>
      <c r="G12" s="12">
        <v>98404</v>
      </c>
    </row>
    <row r="13" spans="1:11" x14ac:dyDescent="0.3">
      <c r="A13" s="12" t="s">
        <v>32</v>
      </c>
      <c r="B13" s="12" t="s">
        <v>41</v>
      </c>
      <c r="C13" s="12">
        <f t="shared" si="0"/>
        <v>12398</v>
      </c>
      <c r="D13" s="12" t="s">
        <v>63</v>
      </c>
      <c r="E13" s="12" t="s">
        <v>55</v>
      </c>
      <c r="F13" s="12" t="s">
        <v>47</v>
      </c>
      <c r="G13" s="12">
        <v>98714</v>
      </c>
    </row>
    <row r="14" spans="1:11" x14ac:dyDescent="0.3">
      <c r="A14" s="11" t="s">
        <v>8</v>
      </c>
      <c r="B14" s="11" t="s">
        <v>41</v>
      </c>
      <c r="C14" s="11">
        <f t="shared" si="0"/>
        <v>12401</v>
      </c>
      <c r="D14" s="11" t="s">
        <v>64</v>
      </c>
      <c r="E14" s="11" t="s">
        <v>57</v>
      </c>
      <c r="F14" s="11" t="s">
        <v>47</v>
      </c>
      <c r="G14" s="11">
        <v>98714</v>
      </c>
    </row>
    <row r="15" spans="1:11" x14ac:dyDescent="0.3">
      <c r="A15" s="13" t="s">
        <v>82</v>
      </c>
      <c r="B15" s="12" t="s">
        <v>41</v>
      </c>
      <c r="C15" s="12">
        <f t="shared" si="0"/>
        <v>12404</v>
      </c>
      <c r="D15" s="12" t="s">
        <v>65</v>
      </c>
      <c r="E15" s="12" t="s">
        <v>59</v>
      </c>
      <c r="F15" s="12" t="s">
        <v>47</v>
      </c>
      <c r="G15" s="12">
        <v>98714</v>
      </c>
    </row>
    <row r="16" spans="1:11" x14ac:dyDescent="0.3">
      <c r="A16" s="13" t="s">
        <v>30</v>
      </c>
      <c r="B16" s="12" t="s">
        <v>41</v>
      </c>
      <c r="C16" s="12">
        <f t="shared" si="0"/>
        <v>12407</v>
      </c>
      <c r="D16" s="12" t="s">
        <v>66</v>
      </c>
      <c r="E16" s="12" t="s">
        <v>59</v>
      </c>
      <c r="F16" s="12" t="s">
        <v>47</v>
      </c>
      <c r="G16" s="12">
        <v>98714</v>
      </c>
    </row>
    <row r="17" spans="1:7" x14ac:dyDescent="0.3">
      <c r="A17" s="13" t="s">
        <v>23</v>
      </c>
      <c r="B17" s="12" t="s">
        <v>43</v>
      </c>
      <c r="C17" s="12">
        <f t="shared" si="0"/>
        <v>12410</v>
      </c>
      <c r="D17" s="12" t="s">
        <v>67</v>
      </c>
      <c r="E17" s="12" t="s">
        <v>46</v>
      </c>
      <c r="F17" s="12" t="s">
        <v>47</v>
      </c>
      <c r="G17" s="12">
        <v>98714</v>
      </c>
    </row>
    <row r="18" spans="1:7" x14ac:dyDescent="0.3">
      <c r="A18" s="13" t="s">
        <v>82</v>
      </c>
      <c r="B18" s="11" t="s">
        <v>40</v>
      </c>
      <c r="C18" s="11">
        <f t="shared" si="0"/>
        <v>12413</v>
      </c>
      <c r="D18" s="11" t="s">
        <v>68</v>
      </c>
      <c r="E18" s="11" t="s">
        <v>55</v>
      </c>
      <c r="F18" s="11" t="s">
        <v>47</v>
      </c>
      <c r="G18" s="11">
        <v>98714</v>
      </c>
    </row>
    <row r="19" spans="1:7" x14ac:dyDescent="0.3">
      <c r="A19" s="12" t="s">
        <v>25</v>
      </c>
      <c r="B19" s="12" t="s">
        <v>40</v>
      </c>
      <c r="C19" s="12">
        <f t="shared" si="0"/>
        <v>12416</v>
      </c>
      <c r="D19" s="12" t="s">
        <v>69</v>
      </c>
      <c r="E19" s="12" t="s">
        <v>55</v>
      </c>
      <c r="F19" s="12" t="s">
        <v>47</v>
      </c>
      <c r="G19" s="12">
        <v>98714</v>
      </c>
    </row>
    <row r="20" spans="1:7" x14ac:dyDescent="0.3">
      <c r="A20" s="11" t="s">
        <v>10</v>
      </c>
      <c r="B20" s="11" t="s">
        <v>40</v>
      </c>
      <c r="C20" s="11">
        <f t="shared" si="0"/>
        <v>12419</v>
      </c>
      <c r="D20" s="11" t="s">
        <v>70</v>
      </c>
      <c r="E20" s="11" t="s">
        <v>46</v>
      </c>
      <c r="F20" s="11" t="s">
        <v>47</v>
      </c>
      <c r="G20" s="11">
        <v>98714</v>
      </c>
    </row>
    <row r="21" spans="1:7" x14ac:dyDescent="0.3">
      <c r="A21" s="12" t="s">
        <v>28</v>
      </c>
      <c r="B21" s="12" t="s">
        <v>40</v>
      </c>
      <c r="C21" s="12">
        <f t="shared" si="0"/>
        <v>12422</v>
      </c>
      <c r="D21" s="12" t="s">
        <v>71</v>
      </c>
      <c r="E21" s="12" t="s">
        <v>46</v>
      </c>
      <c r="F21" s="12" t="s">
        <v>47</v>
      </c>
      <c r="G21" s="12">
        <v>98714</v>
      </c>
    </row>
    <row r="22" spans="1:7" x14ac:dyDescent="0.3">
      <c r="A22" s="12" t="s">
        <v>20</v>
      </c>
      <c r="B22" s="12" t="s">
        <v>40</v>
      </c>
      <c r="C22" s="12">
        <f t="shared" si="0"/>
        <v>12425</v>
      </c>
      <c r="D22" s="12" t="s">
        <v>72</v>
      </c>
      <c r="E22" s="12" t="s">
        <v>46</v>
      </c>
      <c r="F22" s="12" t="s">
        <v>47</v>
      </c>
      <c r="G22" s="12">
        <v>98714</v>
      </c>
    </row>
    <row r="23" spans="1:7" x14ac:dyDescent="0.3">
      <c r="A23" s="11" t="s">
        <v>5</v>
      </c>
      <c r="B23" s="11" t="s">
        <v>40</v>
      </c>
      <c r="C23" s="11">
        <f t="shared" si="0"/>
        <v>12428</v>
      </c>
      <c r="D23" s="11" t="s">
        <v>73</v>
      </c>
      <c r="E23" s="11" t="s">
        <v>46</v>
      </c>
      <c r="F23" s="11" t="s">
        <v>47</v>
      </c>
      <c r="G23" s="11">
        <v>98714</v>
      </c>
    </row>
    <row r="24" spans="1:7" x14ac:dyDescent="0.3">
      <c r="A24" s="12" t="s">
        <v>22</v>
      </c>
      <c r="B24" s="12" t="s">
        <v>42</v>
      </c>
      <c r="C24" s="12">
        <f t="shared" si="0"/>
        <v>12431</v>
      </c>
      <c r="D24" s="12" t="s">
        <v>74</v>
      </c>
      <c r="E24" s="12" t="s">
        <v>46</v>
      </c>
      <c r="F24" s="12" t="s">
        <v>47</v>
      </c>
      <c r="G24" s="12">
        <v>98714</v>
      </c>
    </row>
    <row r="25" spans="1:7" x14ac:dyDescent="0.3">
      <c r="A25" s="12" t="s">
        <v>31</v>
      </c>
      <c r="B25" s="12" t="s">
        <v>42</v>
      </c>
      <c r="C25" s="12">
        <f t="shared" si="0"/>
        <v>12434</v>
      </c>
      <c r="D25" s="12" t="s">
        <v>75</v>
      </c>
      <c r="E25" s="12" t="s">
        <v>46</v>
      </c>
      <c r="F25" s="12" t="s">
        <v>47</v>
      </c>
      <c r="G25" s="12">
        <v>98714</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2B467-CB69-4B51-B191-2236DB80683A}">
  <sheetPr codeName="Sheet7"/>
  <dimension ref="A1:K37"/>
  <sheetViews>
    <sheetView workbookViewId="0">
      <selection activeCell="A4" sqref="A4"/>
    </sheetView>
  </sheetViews>
  <sheetFormatPr defaultRowHeight="14.4" x14ac:dyDescent="0.3"/>
  <cols>
    <col min="1" max="1" width="17.44140625" bestFit="1" customWidth="1"/>
    <col min="2" max="2" width="16.77734375" customWidth="1"/>
    <col min="4" max="5" width="16.44140625" bestFit="1" customWidth="1"/>
    <col min="6" max="6" width="15.5546875" customWidth="1"/>
  </cols>
  <sheetData>
    <row r="1" spans="1:11" x14ac:dyDescent="0.3">
      <c r="A1" s="64" t="s">
        <v>100</v>
      </c>
      <c r="B1" s="64"/>
      <c r="D1" s="24"/>
      <c r="E1" s="24"/>
      <c r="F1" s="24"/>
      <c r="G1" s="24"/>
      <c r="H1" s="24"/>
      <c r="I1" s="24"/>
      <c r="J1" s="24"/>
      <c r="K1" s="24"/>
    </row>
    <row r="2" spans="1:11" x14ac:dyDescent="0.3">
      <c r="A2" s="1" t="s">
        <v>16</v>
      </c>
      <c r="B2" s="1" t="s">
        <v>99</v>
      </c>
      <c r="D2" s="1" t="s">
        <v>4</v>
      </c>
      <c r="E2" s="1" t="s">
        <v>5</v>
      </c>
      <c r="F2" s="1" t="s">
        <v>6</v>
      </c>
      <c r="G2" s="24"/>
      <c r="H2" s="24"/>
      <c r="I2" s="24"/>
      <c r="J2" s="24"/>
      <c r="K2" s="24"/>
    </row>
    <row r="3" spans="1:11" x14ac:dyDescent="0.3">
      <c r="A3" s="2" t="s">
        <v>0</v>
      </c>
      <c r="B3" s="2" t="s">
        <v>101</v>
      </c>
      <c r="D3" s="2" t="str">
        <f t="array" ref="D3">IFERROR(INDEX($B$3:$B$37,SMALL(IF(D$2=$A$3:$A$37,ROW($B$3:$B$37)-2,""), ROW()-2)),"")</f>
        <v>Kit Version D</v>
      </c>
      <c r="E3" s="2" t="str">
        <f t="array" ref="E3">IFERROR(INDEX($B$3:$B$37,SMALL(IF(E$2=$A$3:$A$37,ROW($B$3:$B$37)-2,""), ROW()-2)),"")</f>
        <v>Kit Version B</v>
      </c>
      <c r="F3" s="2" t="str">
        <f t="array" ref="F3">IFERROR(INDEX($B$3:$B$37,SMALL(IF(F$2=$A$3:$A$37,ROW($B$3:$B$37)-2,""), ROW()-2)),"")</f>
        <v>Kit Version C</v>
      </c>
      <c r="G3" s="24"/>
      <c r="H3" s="24"/>
      <c r="I3" s="24"/>
      <c r="J3" s="24"/>
      <c r="K3" s="24"/>
    </row>
    <row r="4" spans="1:11" x14ac:dyDescent="0.3">
      <c r="A4" s="2" t="s">
        <v>1</v>
      </c>
      <c r="B4" s="2" t="s">
        <v>101</v>
      </c>
      <c r="D4" s="2" t="str">
        <f t="array" ref="D4">IFERROR(INDEX($B$3:$B$37,SMALL(IF(D$2=$A$3:$A$37,ROW($B$3:$B$37)-2,""), ROW()-2)),"")</f>
        <v>Kit Version B</v>
      </c>
      <c r="E4" s="2" t="str">
        <f t="array" ref="E4">IFERROR(INDEX($B$3:$B$37,SMALL(IF(E$2=$A$3:$A$37,ROW($B$3:$B$37)-2,""), ROW()-2)),"")</f>
        <v>Kit Version C</v>
      </c>
      <c r="F4" s="2" t="str">
        <f t="array" ref="F4">IFERROR(INDEX($B$3:$B$37,SMALL(IF(F$2=$A$3:$A$37,ROW($B$3:$B$37)-2,""), ROW()-2)),"")</f>
        <v>Kit Version D</v>
      </c>
      <c r="G4" s="24"/>
      <c r="H4" s="24"/>
      <c r="I4" s="24"/>
      <c r="J4" s="24"/>
      <c r="K4" s="24"/>
    </row>
    <row r="5" spans="1:11" x14ac:dyDescent="0.3">
      <c r="A5" s="2" t="s">
        <v>2</v>
      </c>
      <c r="B5" s="2" t="s">
        <v>103</v>
      </c>
      <c r="D5" s="2" t="str">
        <f t="array" ref="D5">IFERROR(INDEX($B$3:$B$37,SMALL(IF(D$2=$A$3:$A$37,ROW($B$3:$B$37)-2,""), ROW()-2)),"")</f>
        <v>Kit Version D</v>
      </c>
      <c r="E5" s="2" t="str">
        <f t="array" ref="E5">IFERROR(INDEX($B$3:$B$37,SMALL(IF(E$2=$A$3:$A$37,ROW($B$3:$B$37)-2,""), ROW()-2)),"")</f>
        <v>Kit Version D</v>
      </c>
      <c r="F5" s="2" t="str">
        <f t="array" ref="F5">IFERROR(INDEX($B$3:$B$37,SMALL(IF(F$2=$A$3:$A$37,ROW($B$3:$B$37)-2,""), ROW()-2)),"")</f>
        <v>Kit Version D</v>
      </c>
      <c r="G5" s="24"/>
      <c r="H5" s="24"/>
      <c r="I5" s="24"/>
      <c r="J5" s="24"/>
      <c r="K5" s="24"/>
    </row>
    <row r="6" spans="1:11" x14ac:dyDescent="0.3">
      <c r="A6" s="2" t="s">
        <v>3</v>
      </c>
      <c r="B6" s="2" t="s">
        <v>104</v>
      </c>
      <c r="D6" s="35" t="str">
        <f t="array" ref="D6">IFERROR(INDEX($B$3:$B$37,SMALL(IF(D$2=$A$3:$A$37,ROW($B$3:$B$37)-2,""), ROW()-2)),"")</f>
        <v/>
      </c>
      <c r="E6" s="35" t="str">
        <f t="array" ref="E6">IFERROR(INDEX($B$3:$B$37,SMALL(IF(E$2=$A$3:$A$37,ROW($B$3:$B$37)-2,""), ROW()-2)),"")</f>
        <v/>
      </c>
      <c r="F6" s="35" t="str">
        <f t="array" ref="F6">IFERROR(INDEX($B$3:$B$37,SMALL(IF(F$2=$A$3:$A$37,ROW($B$3:$B$37)-2,""), ROW()-2)),"")</f>
        <v/>
      </c>
      <c r="G6" s="24"/>
      <c r="H6" s="24"/>
      <c r="I6" s="24"/>
      <c r="J6" s="24"/>
      <c r="K6" s="24"/>
    </row>
    <row r="7" spans="1:11" x14ac:dyDescent="0.3">
      <c r="A7" s="2" t="s">
        <v>4</v>
      </c>
      <c r="B7" s="2" t="s">
        <v>102</v>
      </c>
      <c r="D7" s="35" t="str">
        <f t="array" ref="D7">IFERROR(INDEX($B$3:$B$37,SMALL(IF(D$2=$A$3:$A$37,ROW($B$3:$B$37)-2,""), ROW()-2)),"")</f>
        <v/>
      </c>
      <c r="E7" s="35" t="str">
        <f t="array" ref="E7">IFERROR(INDEX($B$3:$B$37,SMALL(IF(E$2=$A$3:$A$37,ROW($B$3:$B$37)-2,""), ROW()-2)),"")</f>
        <v/>
      </c>
      <c r="F7" s="35" t="str">
        <f t="array" ref="F7">IFERROR(INDEX($B$3:$B$37,SMALL(IF(F$2=$A$3:$A$37,ROW($B$3:$B$37)-2,""), ROW()-2)),"")</f>
        <v/>
      </c>
      <c r="G7" s="24"/>
      <c r="H7" s="24"/>
      <c r="I7" s="24"/>
      <c r="J7" s="24"/>
      <c r="K7" s="24"/>
    </row>
    <row r="8" spans="1:11" x14ac:dyDescent="0.3">
      <c r="A8" s="2" t="s">
        <v>5</v>
      </c>
      <c r="B8" s="2" t="s">
        <v>103</v>
      </c>
      <c r="D8" s="35" t="str">
        <f t="array" ref="D8">IFERROR(INDEX($B$3:$B$37,SMALL(IF(D$2=$A$3:$A$37,ROW($B$3:$B$37)-2,""), ROW()-2)),"")</f>
        <v/>
      </c>
      <c r="E8" s="35" t="str">
        <f t="array" ref="E8">IFERROR(INDEX($B$3:$B$37,SMALL(IF(E$2=$A$3:$A$37,ROW($B$3:$B$37)-2,""), ROW()-2)),"")</f>
        <v/>
      </c>
      <c r="F8" s="35" t="str">
        <f t="array" ref="F8">IFERROR(INDEX($B$3:$B$37,SMALL(IF(F$2=$A$3:$A$37,ROW($B$3:$B$37)-2,""), ROW()-2)),"")</f>
        <v/>
      </c>
      <c r="G8" s="24"/>
      <c r="H8" s="24"/>
      <c r="I8" s="24"/>
      <c r="J8" s="24"/>
      <c r="K8" s="24"/>
    </row>
    <row r="9" spans="1:11" x14ac:dyDescent="0.3">
      <c r="A9" s="2" t="s">
        <v>6</v>
      </c>
      <c r="B9" s="2" t="s">
        <v>104</v>
      </c>
      <c r="D9" s="24"/>
      <c r="E9" s="24"/>
      <c r="F9" s="24"/>
      <c r="G9" s="24"/>
      <c r="H9" s="24"/>
      <c r="I9" s="24"/>
      <c r="J9" s="24"/>
      <c r="K9" s="24"/>
    </row>
    <row r="10" spans="1:11" x14ac:dyDescent="0.3">
      <c r="A10" s="2" t="s">
        <v>7</v>
      </c>
      <c r="B10" s="2" t="s">
        <v>103</v>
      </c>
      <c r="D10" s="24"/>
      <c r="E10" s="24"/>
      <c r="F10" s="24"/>
      <c r="G10" s="24"/>
      <c r="H10" s="24"/>
      <c r="I10" s="24"/>
      <c r="J10" s="24"/>
      <c r="K10" s="24"/>
    </row>
    <row r="11" spans="1:11" x14ac:dyDescent="0.3">
      <c r="A11" s="2" t="s">
        <v>8</v>
      </c>
      <c r="B11" s="2" t="s">
        <v>101</v>
      </c>
      <c r="D11" s="24"/>
      <c r="E11" s="24"/>
      <c r="F11" s="24"/>
      <c r="G11" s="24"/>
      <c r="H11" s="24"/>
      <c r="I11" s="24"/>
      <c r="J11" s="24"/>
      <c r="K11" s="24"/>
    </row>
    <row r="12" spans="1:11" x14ac:dyDescent="0.3">
      <c r="A12" s="2" t="s">
        <v>9</v>
      </c>
      <c r="B12" s="2" t="s">
        <v>101</v>
      </c>
      <c r="D12" s="24"/>
      <c r="E12" s="24"/>
      <c r="F12" s="24"/>
      <c r="G12" s="24"/>
      <c r="H12" s="24"/>
      <c r="I12" s="24"/>
      <c r="J12" s="24"/>
      <c r="K12" s="24"/>
    </row>
    <row r="13" spans="1:11" x14ac:dyDescent="0.3">
      <c r="A13" s="2" t="s">
        <v>10</v>
      </c>
      <c r="B13" s="2" t="s">
        <v>103</v>
      </c>
      <c r="D13" s="24"/>
      <c r="E13" s="24"/>
      <c r="F13" s="24"/>
      <c r="G13" s="24"/>
      <c r="H13" s="24"/>
      <c r="I13" s="24"/>
      <c r="J13" s="24"/>
      <c r="K13" s="24"/>
    </row>
    <row r="14" spans="1:11" x14ac:dyDescent="0.3">
      <c r="A14" s="2" t="s">
        <v>11</v>
      </c>
      <c r="B14" s="2" t="s">
        <v>104</v>
      </c>
      <c r="D14" s="24"/>
      <c r="E14" s="24"/>
      <c r="F14" s="24"/>
      <c r="G14" s="24"/>
      <c r="H14" s="24"/>
      <c r="I14" s="24"/>
      <c r="J14" s="24"/>
      <c r="K14" s="24"/>
    </row>
    <row r="15" spans="1:11" x14ac:dyDescent="0.3">
      <c r="A15" s="2" t="s">
        <v>12</v>
      </c>
      <c r="B15" s="2" t="s">
        <v>102</v>
      </c>
      <c r="D15" s="24"/>
      <c r="E15" s="24"/>
      <c r="F15" s="24"/>
      <c r="G15" s="24"/>
      <c r="H15" s="24"/>
      <c r="I15" s="24"/>
      <c r="J15" s="24"/>
      <c r="K15" s="24"/>
    </row>
    <row r="16" spans="1:11" x14ac:dyDescent="0.3">
      <c r="A16" s="2" t="s">
        <v>13</v>
      </c>
      <c r="B16" s="2" t="s">
        <v>102</v>
      </c>
      <c r="D16" s="24"/>
      <c r="E16" s="24"/>
      <c r="F16" s="24"/>
      <c r="G16" s="24"/>
      <c r="H16" s="24"/>
      <c r="I16" s="24"/>
      <c r="J16" s="24"/>
      <c r="K16" s="24"/>
    </row>
    <row r="17" spans="1:11" x14ac:dyDescent="0.3">
      <c r="A17" s="2" t="s">
        <v>14</v>
      </c>
      <c r="B17" s="2" t="s">
        <v>103</v>
      </c>
      <c r="D17" s="34"/>
      <c r="E17" s="24"/>
      <c r="F17" s="24"/>
      <c r="G17" s="24"/>
      <c r="H17" s="24"/>
      <c r="I17" s="24"/>
      <c r="J17" s="24"/>
      <c r="K17" s="24"/>
    </row>
    <row r="18" spans="1:11" x14ac:dyDescent="0.3">
      <c r="A18" s="3" t="s">
        <v>15</v>
      </c>
      <c r="B18" s="2" t="s">
        <v>104</v>
      </c>
    </row>
    <row r="19" spans="1:11" x14ac:dyDescent="0.3">
      <c r="A19" s="2" t="s">
        <v>0</v>
      </c>
      <c r="B19" s="2" t="s">
        <v>102</v>
      </c>
    </row>
    <row r="20" spans="1:11" x14ac:dyDescent="0.3">
      <c r="A20" s="2" t="s">
        <v>1</v>
      </c>
      <c r="B20" s="2" t="s">
        <v>103</v>
      </c>
    </row>
    <row r="21" spans="1:11" x14ac:dyDescent="0.3">
      <c r="A21" s="2" t="s">
        <v>2</v>
      </c>
      <c r="B21" s="2" t="s">
        <v>104</v>
      </c>
    </row>
    <row r="22" spans="1:11" x14ac:dyDescent="0.3">
      <c r="A22" s="2" t="s">
        <v>3</v>
      </c>
      <c r="B22" s="2" t="s">
        <v>101</v>
      </c>
    </row>
    <row r="23" spans="1:11" x14ac:dyDescent="0.3">
      <c r="A23" s="2" t="s">
        <v>4</v>
      </c>
      <c r="B23" s="2" t="s">
        <v>103</v>
      </c>
    </row>
    <row r="24" spans="1:11" x14ac:dyDescent="0.3">
      <c r="A24" s="2" t="s">
        <v>5</v>
      </c>
      <c r="B24" s="2" t="s">
        <v>104</v>
      </c>
    </row>
    <row r="25" spans="1:11" x14ac:dyDescent="0.3">
      <c r="A25" s="2" t="s">
        <v>6</v>
      </c>
      <c r="B25" s="2" t="s">
        <v>102</v>
      </c>
    </row>
    <row r="26" spans="1:11" x14ac:dyDescent="0.3">
      <c r="A26" s="2" t="s">
        <v>0</v>
      </c>
      <c r="B26" s="2" t="s">
        <v>103</v>
      </c>
    </row>
    <row r="27" spans="1:11" x14ac:dyDescent="0.3">
      <c r="A27" s="2" t="s">
        <v>1</v>
      </c>
      <c r="B27" s="2" t="s">
        <v>104</v>
      </c>
    </row>
    <row r="28" spans="1:11" x14ac:dyDescent="0.3">
      <c r="A28" s="2" t="s">
        <v>2</v>
      </c>
      <c r="B28" s="2" t="s">
        <v>101</v>
      </c>
    </row>
    <row r="29" spans="1:11" x14ac:dyDescent="0.3">
      <c r="A29" s="2" t="s">
        <v>12</v>
      </c>
      <c r="B29" s="2" t="s">
        <v>103</v>
      </c>
    </row>
    <row r="30" spans="1:11" x14ac:dyDescent="0.3">
      <c r="A30" s="2" t="s">
        <v>12</v>
      </c>
      <c r="B30" s="2" t="s">
        <v>102</v>
      </c>
    </row>
    <row r="31" spans="1:11" x14ac:dyDescent="0.3">
      <c r="A31" s="2" t="s">
        <v>12</v>
      </c>
      <c r="B31" s="2" t="s">
        <v>103</v>
      </c>
    </row>
    <row r="32" spans="1:11" x14ac:dyDescent="0.3">
      <c r="A32" s="2" t="s">
        <v>12</v>
      </c>
      <c r="B32" s="2" t="s">
        <v>104</v>
      </c>
    </row>
    <row r="33" spans="1:2" x14ac:dyDescent="0.3">
      <c r="A33" s="2" t="s">
        <v>2</v>
      </c>
      <c r="B33" s="2" t="s">
        <v>103</v>
      </c>
    </row>
    <row r="34" spans="1:2" x14ac:dyDescent="0.3">
      <c r="A34" s="2" t="s">
        <v>3</v>
      </c>
      <c r="B34" s="2" t="s">
        <v>104</v>
      </c>
    </row>
    <row r="35" spans="1:2" x14ac:dyDescent="0.3">
      <c r="A35" s="2" t="s">
        <v>4</v>
      </c>
      <c r="B35" s="2" t="s">
        <v>102</v>
      </c>
    </row>
    <row r="36" spans="1:2" x14ac:dyDescent="0.3">
      <c r="A36" s="2" t="s">
        <v>5</v>
      </c>
      <c r="B36" s="2" t="s">
        <v>102</v>
      </c>
    </row>
    <row r="37" spans="1:2" x14ac:dyDescent="0.3">
      <c r="A37" s="2" t="s">
        <v>6</v>
      </c>
      <c r="B37" s="2" t="s">
        <v>102</v>
      </c>
    </row>
  </sheetData>
  <mergeCells count="1">
    <mergeCell ref="A1:B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587D6-5BB9-4C15-9188-EE0DA1731652}">
  <sheetPr codeName="Sheet8"/>
  <dimension ref="A1:K37"/>
  <sheetViews>
    <sheetView workbookViewId="0">
      <selection activeCell="A4" sqref="A4"/>
    </sheetView>
  </sheetViews>
  <sheetFormatPr defaultRowHeight="14.4" x14ac:dyDescent="0.3"/>
  <cols>
    <col min="1" max="1" width="17.44140625" bestFit="1" customWidth="1"/>
    <col min="2" max="2" width="16.77734375" customWidth="1"/>
    <col min="4" max="4" width="17.44140625" bestFit="1" customWidth="1"/>
    <col min="5" max="5" width="15.77734375" customWidth="1"/>
    <col min="6" max="6" width="16.5546875" customWidth="1"/>
    <col min="7" max="8" width="15.77734375" customWidth="1"/>
  </cols>
  <sheetData>
    <row r="1" spans="1:11" x14ac:dyDescent="0.3">
      <c r="A1" s="64" t="s">
        <v>100</v>
      </c>
      <c r="B1" s="64"/>
      <c r="D1" s="24"/>
      <c r="E1" s="24"/>
      <c r="F1" s="24"/>
      <c r="G1" s="24"/>
      <c r="H1" s="24"/>
      <c r="I1" s="24"/>
      <c r="J1" s="24"/>
      <c r="K1" s="24"/>
    </row>
    <row r="2" spans="1:11" x14ac:dyDescent="0.3">
      <c r="A2" s="1" t="s">
        <v>16</v>
      </c>
      <c r="B2" s="1" t="s">
        <v>99</v>
      </c>
      <c r="D2" s="1" t="s">
        <v>16</v>
      </c>
      <c r="E2" s="65" t="s">
        <v>105</v>
      </c>
      <c r="F2" s="65"/>
      <c r="G2" s="65"/>
      <c r="H2" s="65"/>
      <c r="I2" s="24"/>
      <c r="J2" s="24"/>
      <c r="K2" s="24"/>
    </row>
    <row r="3" spans="1:11" ht="15.6" x14ac:dyDescent="0.3">
      <c r="A3" s="2" t="s">
        <v>0</v>
      </c>
      <c r="B3" s="2" t="s">
        <v>101</v>
      </c>
      <c r="D3" s="2" t="s">
        <v>0</v>
      </c>
      <c r="E3" s="36" t="str">
        <f t="array" ref="E3">IFERROR(INDEX($B$3:$B$37,SMALL(IF($D3=$A$3:$A$37,ROW($B$3:$B$37)-2,""), COLUMN()-4)),"")</f>
        <v>Kit Version A</v>
      </c>
      <c r="F3" s="36" t="str">
        <f t="array" ref="F3">IFERROR(INDEX($B$3:$B$37,SMALL(IF($D3=$A$3:$A$37,ROW($B$3:$B$37)-2,""), COLUMN()-4)),"")</f>
        <v>Kit Version D</v>
      </c>
      <c r="G3" s="36" t="str">
        <f t="array" ref="G3">IFERROR(INDEX($B$3:$B$37,SMALL(IF($D3=$A$3:$A$37,ROW($B$3:$B$37)-2,""), COLUMN()-4)),"")</f>
        <v>Kit Version B</v>
      </c>
      <c r="H3" s="36" t="str">
        <f t="array" ref="H3">IFERROR(INDEX($B$3:$B$37,SMALL(IF($D3=$A$3:$A$37,ROW($B$3:$B$37)-2,""), COLUMN()-4)),"")</f>
        <v/>
      </c>
      <c r="I3" s="24"/>
      <c r="J3" s="24"/>
      <c r="K3" s="24"/>
    </row>
    <row r="4" spans="1:11" ht="15.6" x14ac:dyDescent="0.3">
      <c r="A4" s="2" t="s">
        <v>1</v>
      </c>
      <c r="B4" s="2" t="s">
        <v>101</v>
      </c>
      <c r="D4" s="2" t="s">
        <v>1</v>
      </c>
      <c r="E4" s="36" t="str">
        <f t="array" ref="E4">IFERROR(INDEX($B$3:$B$37,SMALL(IF($D4=$A$3:$A$37,ROW($B$3:$B$37)-2,""), COLUMN()-4)),"")</f>
        <v>Kit Version A</v>
      </c>
      <c r="F4" s="36" t="str">
        <f t="array" ref="F4">IFERROR(INDEX($B$3:$B$37,SMALL(IF($D4=$A$3:$A$37,ROW($B$3:$B$37)-2,""), COLUMN()-4)),"")</f>
        <v>Kit Version B</v>
      </c>
      <c r="G4" s="36" t="str">
        <f t="array" ref="G4">IFERROR(INDEX($B$3:$B$37,SMALL(IF($D4=$A$3:$A$37,ROW($B$3:$B$37)-2,""), COLUMN()-4)),"")</f>
        <v>Kit Version C</v>
      </c>
      <c r="H4" s="36" t="str">
        <f t="array" ref="H4">IFERROR(INDEX($B$3:$B$37,SMALL(IF($D4=$A$3:$A$37,ROW($B$3:$B$37)-2,""), COLUMN()-4)),"")</f>
        <v/>
      </c>
      <c r="I4" s="24"/>
      <c r="J4" s="24"/>
      <c r="K4" s="24"/>
    </row>
    <row r="5" spans="1:11" ht="15.6" x14ac:dyDescent="0.3">
      <c r="A5" s="2" t="s">
        <v>2</v>
      </c>
      <c r="B5" s="2" t="s">
        <v>103</v>
      </c>
      <c r="D5" s="2" t="s">
        <v>2</v>
      </c>
      <c r="E5" s="36" t="str">
        <f t="array" ref="E5">IFERROR(INDEX($B$3:$B$37,SMALL(IF($D5=$A$3:$A$37,ROW($B$3:$B$37)-2,""), COLUMN()-4)),"")</f>
        <v>Kit Version B</v>
      </c>
      <c r="F5" s="36" t="str">
        <f t="array" ref="F5">IFERROR(INDEX($B$3:$B$37,SMALL(IF($D5=$A$3:$A$37,ROW($B$3:$B$37)-2,""), COLUMN()-4)),"")</f>
        <v>Kit Version C</v>
      </c>
      <c r="G5" s="36" t="str">
        <f t="array" ref="G5">IFERROR(INDEX($B$3:$B$37,SMALL(IF($D5=$A$3:$A$37,ROW($B$3:$B$37)-2,""), COLUMN()-4)),"")</f>
        <v>Kit Version A</v>
      </c>
      <c r="H5" s="36" t="str">
        <f t="array" ref="H5">IFERROR(INDEX($B$3:$B$37,SMALL(IF($D5=$A$3:$A$37,ROW($B$3:$B$37)-2,""), COLUMN()-4)),"")</f>
        <v>Kit Version B</v>
      </c>
      <c r="I5" s="24"/>
      <c r="J5" s="24"/>
      <c r="K5" s="24"/>
    </row>
    <row r="6" spans="1:11" x14ac:dyDescent="0.3">
      <c r="A6" s="2" t="s">
        <v>3</v>
      </c>
      <c r="B6" s="2" t="s">
        <v>104</v>
      </c>
      <c r="D6" s="35" t="str">
        <f t="array" ref="D6">IFERROR(INDEX($B$3:$B$37,SMALL(IF(D$2=$A$3:$A$37,ROW($B$3:$B$37)-2,""), ROW()-2)),"")</f>
        <v/>
      </c>
      <c r="E6" s="35" t="str">
        <f t="array" ref="E6">IFERROR(INDEX($B$3:$B$37,SMALL(IF(E$2=$A$3:$A$37,ROW($B$3:$B$37)-2,""), ROW()-2)),"")</f>
        <v/>
      </c>
      <c r="F6" s="35" t="str">
        <f t="array" ref="F6">IFERROR(INDEX($B$3:$B$37,SMALL(IF(F$2=$A$3:$A$37,ROW($B$3:$B$37)-2,""), ROW()-2)),"")</f>
        <v/>
      </c>
      <c r="G6" s="24"/>
      <c r="H6" s="24"/>
      <c r="I6" s="24"/>
      <c r="J6" s="24"/>
      <c r="K6" s="24"/>
    </row>
    <row r="7" spans="1:11" x14ac:dyDescent="0.3">
      <c r="A7" s="2" t="s">
        <v>4</v>
      </c>
      <c r="B7" s="2" t="s">
        <v>102</v>
      </c>
      <c r="D7" s="35" t="str">
        <f t="array" ref="D7">IFERROR(INDEX($B$3:$B$37,SMALL(IF(D$2=$A$3:$A$37,ROW($B$3:$B$37)-2,""), ROW()-2)),"")</f>
        <v/>
      </c>
      <c r="E7" s="35" t="str">
        <f t="array" ref="E7">IFERROR(INDEX($B$3:$B$37,SMALL(IF(E$2=$A$3:$A$37,ROW($B$3:$B$37)-2,""), ROW()-2)),"")</f>
        <v/>
      </c>
      <c r="F7" s="35" t="str">
        <f t="array" ref="F7">IFERROR(INDEX($B$3:$B$37,SMALL(IF(F$2=$A$3:$A$37,ROW($B$3:$B$37)-2,""), ROW()-2)),"")</f>
        <v/>
      </c>
      <c r="G7" s="24"/>
      <c r="H7" s="24"/>
      <c r="I7" s="24"/>
      <c r="J7" s="24"/>
      <c r="K7" s="24"/>
    </row>
    <row r="8" spans="1:11" x14ac:dyDescent="0.3">
      <c r="A8" s="2" t="s">
        <v>5</v>
      </c>
      <c r="B8" s="2" t="s">
        <v>103</v>
      </c>
      <c r="D8" s="35" t="str">
        <f t="array" ref="D8">IFERROR(INDEX($B$3:$B$37,SMALL(IF(D$2=$A$3:$A$37,ROW($B$3:$B$37)-2,""), ROW()-2)),"")</f>
        <v/>
      </c>
      <c r="E8" s="35" t="str">
        <f t="array" ref="E8">IFERROR(INDEX($B$3:$B$37,SMALL(IF(E$2=$A$3:$A$37,ROW($B$3:$B$37)-2,""), ROW()-2)),"")</f>
        <v/>
      </c>
      <c r="F8" s="35" t="str">
        <f t="array" ref="F8">IFERROR(INDEX($B$3:$B$37,SMALL(IF(F$2=$A$3:$A$37,ROW($B$3:$B$37)-2,""), ROW()-2)),"")</f>
        <v/>
      </c>
      <c r="G8" s="24"/>
      <c r="H8" s="24"/>
      <c r="I8" s="24"/>
      <c r="J8" s="24"/>
      <c r="K8" s="24"/>
    </row>
    <row r="9" spans="1:11" x14ac:dyDescent="0.3">
      <c r="A9" s="2" t="s">
        <v>6</v>
      </c>
      <c r="B9" s="2" t="s">
        <v>104</v>
      </c>
      <c r="D9" s="24"/>
      <c r="E9" s="24"/>
      <c r="F9" s="24"/>
      <c r="G9" s="24"/>
      <c r="H9" s="24"/>
      <c r="I9" s="24"/>
      <c r="J9" s="24"/>
      <c r="K9" s="24"/>
    </row>
    <row r="10" spans="1:11" x14ac:dyDescent="0.3">
      <c r="A10" s="2" t="s">
        <v>7</v>
      </c>
      <c r="B10" s="2" t="s">
        <v>103</v>
      </c>
      <c r="D10" s="24"/>
      <c r="E10" s="24"/>
      <c r="F10" s="24"/>
      <c r="G10" s="24"/>
      <c r="H10" s="24"/>
      <c r="I10" s="24"/>
      <c r="J10" s="24"/>
      <c r="K10" s="24"/>
    </row>
    <row r="11" spans="1:11" x14ac:dyDescent="0.3">
      <c r="A11" s="2" t="s">
        <v>8</v>
      </c>
      <c r="B11" s="2" t="s">
        <v>101</v>
      </c>
      <c r="D11" s="24"/>
      <c r="E11" s="24"/>
      <c r="F11" s="24"/>
      <c r="G11" s="24"/>
      <c r="H11" s="24"/>
      <c r="I11" s="24"/>
      <c r="J11" s="24"/>
      <c r="K11" s="24"/>
    </row>
    <row r="12" spans="1:11" x14ac:dyDescent="0.3">
      <c r="A12" s="2" t="s">
        <v>9</v>
      </c>
      <c r="B12" s="2" t="s">
        <v>101</v>
      </c>
      <c r="D12" s="24"/>
      <c r="E12" s="24"/>
      <c r="F12" s="24"/>
      <c r="G12" s="24"/>
      <c r="H12" s="24"/>
      <c r="I12" s="24"/>
      <c r="J12" s="24"/>
      <c r="K12" s="24"/>
    </row>
    <row r="13" spans="1:11" x14ac:dyDescent="0.3">
      <c r="A13" s="2" t="s">
        <v>10</v>
      </c>
      <c r="B13" s="2" t="s">
        <v>103</v>
      </c>
      <c r="D13" s="24"/>
      <c r="E13" s="24"/>
      <c r="F13" s="24"/>
      <c r="G13" s="24"/>
      <c r="H13" s="24"/>
      <c r="I13" s="24"/>
      <c r="J13" s="24"/>
      <c r="K13" s="24"/>
    </row>
    <row r="14" spans="1:11" x14ac:dyDescent="0.3">
      <c r="A14" s="2" t="s">
        <v>11</v>
      </c>
      <c r="B14" s="2" t="s">
        <v>104</v>
      </c>
      <c r="D14" s="24"/>
      <c r="E14" s="24"/>
      <c r="F14" s="24"/>
      <c r="G14" s="24"/>
      <c r="H14" s="24"/>
      <c r="I14" s="24"/>
      <c r="J14" s="24"/>
      <c r="K14" s="24"/>
    </row>
    <row r="15" spans="1:11" x14ac:dyDescent="0.3">
      <c r="A15" s="2" t="s">
        <v>12</v>
      </c>
      <c r="B15" s="2" t="s">
        <v>102</v>
      </c>
      <c r="D15" s="24"/>
      <c r="E15" s="24"/>
      <c r="F15" s="24"/>
      <c r="G15" s="24"/>
      <c r="H15" s="24"/>
      <c r="I15" s="24"/>
      <c r="J15" s="24"/>
      <c r="K15" s="24"/>
    </row>
    <row r="16" spans="1:11" x14ac:dyDescent="0.3">
      <c r="A16" s="2" t="s">
        <v>13</v>
      </c>
      <c r="B16" s="2" t="s">
        <v>102</v>
      </c>
      <c r="D16" s="24"/>
      <c r="E16" s="24"/>
      <c r="F16" s="24"/>
      <c r="G16" s="24"/>
      <c r="H16" s="24"/>
      <c r="I16" s="24"/>
      <c r="J16" s="24"/>
      <c r="K16" s="24"/>
    </row>
    <row r="17" spans="1:11" x14ac:dyDescent="0.3">
      <c r="A17" s="2" t="s">
        <v>14</v>
      </c>
      <c r="B17" s="2" t="s">
        <v>103</v>
      </c>
      <c r="D17" s="34"/>
      <c r="E17" s="24"/>
      <c r="F17" s="24"/>
      <c r="G17" s="24"/>
      <c r="H17" s="24"/>
      <c r="I17" s="24"/>
      <c r="J17" s="24"/>
      <c r="K17" s="24"/>
    </row>
    <row r="18" spans="1:11" x14ac:dyDescent="0.3">
      <c r="A18" s="3" t="s">
        <v>15</v>
      </c>
      <c r="B18" s="2" t="s">
        <v>104</v>
      </c>
    </row>
    <row r="19" spans="1:11" x14ac:dyDescent="0.3">
      <c r="A19" s="2" t="s">
        <v>0</v>
      </c>
      <c r="B19" s="2" t="s">
        <v>102</v>
      </c>
    </row>
    <row r="20" spans="1:11" x14ac:dyDescent="0.3">
      <c r="A20" s="2" t="s">
        <v>1</v>
      </c>
      <c r="B20" s="2" t="s">
        <v>103</v>
      </c>
    </row>
    <row r="21" spans="1:11" x14ac:dyDescent="0.3">
      <c r="A21" s="2" t="s">
        <v>2</v>
      </c>
      <c r="B21" s="2" t="s">
        <v>104</v>
      </c>
    </row>
    <row r="22" spans="1:11" x14ac:dyDescent="0.3">
      <c r="A22" s="2" t="s">
        <v>3</v>
      </c>
      <c r="B22" s="2" t="s">
        <v>101</v>
      </c>
    </row>
    <row r="23" spans="1:11" x14ac:dyDescent="0.3">
      <c r="A23" s="2" t="s">
        <v>4</v>
      </c>
      <c r="B23" s="2" t="s">
        <v>103</v>
      </c>
    </row>
    <row r="24" spans="1:11" x14ac:dyDescent="0.3">
      <c r="A24" s="2" t="s">
        <v>5</v>
      </c>
      <c r="B24" s="2" t="s">
        <v>104</v>
      </c>
    </row>
    <row r="25" spans="1:11" x14ac:dyDescent="0.3">
      <c r="A25" s="2" t="s">
        <v>6</v>
      </c>
      <c r="B25" s="2" t="s">
        <v>102</v>
      </c>
    </row>
    <row r="26" spans="1:11" x14ac:dyDescent="0.3">
      <c r="A26" s="2" t="s">
        <v>0</v>
      </c>
      <c r="B26" s="2" t="s">
        <v>103</v>
      </c>
    </row>
    <row r="27" spans="1:11" x14ac:dyDescent="0.3">
      <c r="A27" s="2" t="s">
        <v>1</v>
      </c>
      <c r="B27" s="2" t="s">
        <v>104</v>
      </c>
    </row>
    <row r="28" spans="1:11" x14ac:dyDescent="0.3">
      <c r="A28" s="2" t="s">
        <v>2</v>
      </c>
      <c r="B28" s="2" t="s">
        <v>101</v>
      </c>
    </row>
    <row r="29" spans="1:11" x14ac:dyDescent="0.3">
      <c r="A29" s="2" t="s">
        <v>12</v>
      </c>
      <c r="B29" s="2" t="s">
        <v>103</v>
      </c>
    </row>
    <row r="30" spans="1:11" x14ac:dyDescent="0.3">
      <c r="A30" s="2" t="s">
        <v>12</v>
      </c>
      <c r="B30" s="2" t="s">
        <v>102</v>
      </c>
    </row>
    <row r="31" spans="1:11" x14ac:dyDescent="0.3">
      <c r="A31" s="2" t="s">
        <v>12</v>
      </c>
      <c r="B31" s="2" t="s">
        <v>103</v>
      </c>
    </row>
    <row r="32" spans="1:11" x14ac:dyDescent="0.3">
      <c r="A32" s="2" t="s">
        <v>12</v>
      </c>
      <c r="B32" s="2" t="s">
        <v>104</v>
      </c>
    </row>
    <row r="33" spans="1:2" x14ac:dyDescent="0.3">
      <c r="A33" s="2" t="s">
        <v>2</v>
      </c>
      <c r="B33" s="2" t="s">
        <v>103</v>
      </c>
    </row>
    <row r="34" spans="1:2" x14ac:dyDescent="0.3">
      <c r="A34" s="2" t="s">
        <v>3</v>
      </c>
      <c r="B34" s="2" t="s">
        <v>104</v>
      </c>
    </row>
    <row r="35" spans="1:2" x14ac:dyDescent="0.3">
      <c r="A35" s="2" t="s">
        <v>4</v>
      </c>
      <c r="B35" s="2" t="s">
        <v>102</v>
      </c>
    </row>
    <row r="36" spans="1:2" x14ac:dyDescent="0.3">
      <c r="A36" s="2" t="s">
        <v>5</v>
      </c>
      <c r="B36" s="2" t="s">
        <v>102</v>
      </c>
    </row>
    <row r="37" spans="1:2" x14ac:dyDescent="0.3">
      <c r="A37" s="2" t="s">
        <v>6</v>
      </c>
      <c r="B37" s="2" t="s">
        <v>102</v>
      </c>
    </row>
  </sheetData>
  <mergeCells count="2">
    <mergeCell ref="A1:B1"/>
    <mergeCell ref="E2:H2"/>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90C75-1F1D-4824-B847-9BA9CB25C1C3}">
  <sheetPr codeName="Sheet9"/>
  <dimension ref="A1:G37"/>
  <sheetViews>
    <sheetView topLeftCell="A3" workbookViewId="0">
      <selection activeCell="F17" sqref="F17"/>
    </sheetView>
  </sheetViews>
  <sheetFormatPr defaultRowHeight="14.4" x14ac:dyDescent="0.3"/>
  <cols>
    <col min="1" max="1" width="18.6640625" customWidth="1"/>
    <col min="2" max="2" width="14.6640625" customWidth="1"/>
    <col min="3" max="3" width="20.5546875" customWidth="1"/>
    <col min="5" max="5" width="18.77734375" customWidth="1"/>
    <col min="6" max="6" width="10.21875" customWidth="1"/>
    <col min="7" max="7" width="15.5546875" customWidth="1"/>
  </cols>
  <sheetData>
    <row r="1" spans="1:7" x14ac:dyDescent="0.3">
      <c r="A1" s="64" t="s">
        <v>106</v>
      </c>
      <c r="B1" s="64"/>
      <c r="C1" s="64"/>
    </row>
    <row r="2" spans="1:7" x14ac:dyDescent="0.3">
      <c r="A2" s="1" t="s">
        <v>16</v>
      </c>
      <c r="B2" s="1" t="s">
        <v>107</v>
      </c>
      <c r="C2" s="1" t="s">
        <v>99</v>
      </c>
      <c r="E2" s="1" t="s">
        <v>16</v>
      </c>
      <c r="F2" s="1" t="s">
        <v>107</v>
      </c>
      <c r="G2" s="1" t="s">
        <v>109</v>
      </c>
    </row>
    <row r="3" spans="1:7" ht="15.6" x14ac:dyDescent="0.3">
      <c r="A3" s="2" t="s">
        <v>14</v>
      </c>
      <c r="B3" s="2" t="s">
        <v>83</v>
      </c>
      <c r="C3" s="2" t="s">
        <v>103</v>
      </c>
      <c r="E3" s="24" t="s">
        <v>12</v>
      </c>
      <c r="F3" s="31" t="s">
        <v>83</v>
      </c>
      <c r="G3" s="31" t="str">
        <f t="array" ref="G3">IFERROR(INDEX($C$3:$C$37, SMALL(IF(1=((--($E$3=$A$3:$A$37)) * (--($F$3=$B$3:$B$37))), ROW($C$3:$C$37)-2,""), ROW()-2)),"")</f>
        <v>Kit Version D</v>
      </c>
    </row>
    <row r="4" spans="1:7" ht="15.6" x14ac:dyDescent="0.3">
      <c r="A4" s="2" t="s">
        <v>9</v>
      </c>
      <c r="B4" s="2" t="s">
        <v>84</v>
      </c>
      <c r="C4" s="2" t="s">
        <v>101</v>
      </c>
      <c r="E4" s="24"/>
      <c r="F4" s="24"/>
      <c r="G4" s="31" t="str">
        <f t="array" ref="G4">IFERROR(INDEX($C$3:$C$37, SMALL(IF(1=((--($E$3=$A$3:$A$37)) * (--($F$3=$B$3:$B$37))), ROW($C$3:$C$37)-2,""), ROW()-2)),"")</f>
        <v>Kit Version B</v>
      </c>
    </row>
    <row r="5" spans="1:7" ht="15.6" x14ac:dyDescent="0.3">
      <c r="A5" s="3" t="s">
        <v>15</v>
      </c>
      <c r="B5" s="3" t="s">
        <v>85</v>
      </c>
      <c r="C5" s="2" t="s">
        <v>104</v>
      </c>
      <c r="E5" s="34"/>
      <c r="F5" s="34"/>
      <c r="G5" s="31" t="str">
        <f t="array" ref="G5">IFERROR(INDEX($C$3:$C$37, SMALL(IF(1=((--($E$3=$A$3:$A$37)) * (--($F$3=$B$3:$B$37))), ROW($C$3:$C$37)-2,""), ROW()-2)),"")</f>
        <v/>
      </c>
    </row>
    <row r="6" spans="1:7" ht="15.6" x14ac:dyDescent="0.3">
      <c r="A6" s="2" t="s">
        <v>11</v>
      </c>
      <c r="B6" s="2" t="s">
        <v>86</v>
      </c>
      <c r="C6" s="2" t="s">
        <v>104</v>
      </c>
      <c r="E6" s="24"/>
      <c r="F6" s="24"/>
      <c r="G6" s="31" t="str">
        <f t="array" ref="G6">IFERROR(INDEX($C$3:$C$37, SMALL(IF(1=((--($E$3=$A$3:$A$37)) * (--($F$3=$B$3:$B$37))), ROW($C$3:$C$37)-2,""), ROW()-2)),"")</f>
        <v/>
      </c>
    </row>
    <row r="7" spans="1:7" x14ac:dyDescent="0.3">
      <c r="A7" s="2" t="s">
        <v>2</v>
      </c>
      <c r="B7" s="2" t="s">
        <v>86</v>
      </c>
      <c r="C7" s="2" t="s">
        <v>103</v>
      </c>
      <c r="E7" s="24"/>
      <c r="F7" s="24"/>
      <c r="G7" s="24"/>
    </row>
    <row r="8" spans="1:7" x14ac:dyDescent="0.3">
      <c r="A8" s="2" t="s">
        <v>2</v>
      </c>
      <c r="B8" s="2" t="s">
        <v>85</v>
      </c>
      <c r="C8" s="2" t="s">
        <v>104</v>
      </c>
      <c r="G8" s="24"/>
    </row>
    <row r="9" spans="1:7" x14ac:dyDescent="0.3">
      <c r="A9" s="2" t="s">
        <v>2</v>
      </c>
      <c r="B9" s="2" t="s">
        <v>83</v>
      </c>
      <c r="C9" s="2" t="s">
        <v>101</v>
      </c>
    </row>
    <row r="10" spans="1:7" x14ac:dyDescent="0.3">
      <c r="A10" s="2" t="s">
        <v>2</v>
      </c>
      <c r="B10" s="2" t="s">
        <v>83</v>
      </c>
      <c r="C10" s="2" t="s">
        <v>103</v>
      </c>
    </row>
    <row r="11" spans="1:7" x14ac:dyDescent="0.3">
      <c r="A11" s="2" t="s">
        <v>3</v>
      </c>
      <c r="B11" s="2" t="s">
        <v>84</v>
      </c>
      <c r="C11" s="2" t="s">
        <v>104</v>
      </c>
    </row>
    <row r="12" spans="1:7" x14ac:dyDescent="0.3">
      <c r="A12" s="2" t="s">
        <v>3</v>
      </c>
      <c r="B12" s="2" t="s">
        <v>85</v>
      </c>
      <c r="C12" s="2" t="s">
        <v>101</v>
      </c>
    </row>
    <row r="13" spans="1:7" x14ac:dyDescent="0.3">
      <c r="A13" s="2" t="s">
        <v>3</v>
      </c>
      <c r="B13" s="2" t="s">
        <v>83</v>
      </c>
      <c r="C13" s="2" t="s">
        <v>104</v>
      </c>
    </row>
    <row r="14" spans="1:7" x14ac:dyDescent="0.3">
      <c r="A14" s="2" t="s">
        <v>1</v>
      </c>
      <c r="B14" s="2" t="s">
        <v>84</v>
      </c>
      <c r="C14" s="2" t="s">
        <v>101</v>
      </c>
    </row>
    <row r="15" spans="1:7" x14ac:dyDescent="0.3">
      <c r="A15" s="2" t="s">
        <v>1</v>
      </c>
      <c r="B15" s="2" t="s">
        <v>85</v>
      </c>
      <c r="C15" s="2" t="s">
        <v>103</v>
      </c>
    </row>
    <row r="16" spans="1:7" x14ac:dyDescent="0.3">
      <c r="A16" s="2" t="s">
        <v>1</v>
      </c>
      <c r="B16" s="2" t="s">
        <v>85</v>
      </c>
      <c r="C16" s="2" t="s">
        <v>104</v>
      </c>
    </row>
    <row r="17" spans="1:3" x14ac:dyDescent="0.3">
      <c r="A17" s="2" t="s">
        <v>12</v>
      </c>
      <c r="B17" s="2" t="s">
        <v>83</v>
      </c>
      <c r="C17" s="2" t="s">
        <v>102</v>
      </c>
    </row>
    <row r="18" spans="1:3" x14ac:dyDescent="0.3">
      <c r="A18" s="2" t="s">
        <v>12</v>
      </c>
      <c r="B18" s="2" t="s">
        <v>83</v>
      </c>
      <c r="C18" s="2" t="s">
        <v>103</v>
      </c>
    </row>
    <row r="19" spans="1:3" x14ac:dyDescent="0.3">
      <c r="A19" s="2" t="s">
        <v>12</v>
      </c>
      <c r="B19" s="2" t="s">
        <v>85</v>
      </c>
      <c r="C19" s="2" t="s">
        <v>102</v>
      </c>
    </row>
    <row r="20" spans="1:3" x14ac:dyDescent="0.3">
      <c r="A20" s="2" t="s">
        <v>12</v>
      </c>
      <c r="B20" s="2" t="s">
        <v>84</v>
      </c>
      <c r="C20" s="2" t="s">
        <v>103</v>
      </c>
    </row>
    <row r="21" spans="1:3" x14ac:dyDescent="0.3">
      <c r="A21" s="2" t="s">
        <v>12</v>
      </c>
      <c r="B21" s="2" t="s">
        <v>86</v>
      </c>
      <c r="C21" s="2" t="s">
        <v>104</v>
      </c>
    </row>
    <row r="22" spans="1:3" x14ac:dyDescent="0.3">
      <c r="A22" s="2" t="s">
        <v>6</v>
      </c>
      <c r="B22" s="2" t="s">
        <v>108</v>
      </c>
      <c r="C22" s="2" t="s">
        <v>104</v>
      </c>
    </row>
    <row r="23" spans="1:3" x14ac:dyDescent="0.3">
      <c r="A23" s="2" t="s">
        <v>6</v>
      </c>
      <c r="B23" s="2" t="s">
        <v>86</v>
      </c>
      <c r="C23" s="2" t="s">
        <v>102</v>
      </c>
    </row>
    <row r="24" spans="1:3" x14ac:dyDescent="0.3">
      <c r="A24" s="2" t="s">
        <v>6</v>
      </c>
      <c r="B24" s="2" t="s">
        <v>83</v>
      </c>
      <c r="C24" s="2" t="s">
        <v>102</v>
      </c>
    </row>
    <row r="25" spans="1:3" x14ac:dyDescent="0.3">
      <c r="A25" s="2" t="s">
        <v>4</v>
      </c>
      <c r="B25" s="2" t="s">
        <v>85</v>
      </c>
      <c r="C25" s="2" t="s">
        <v>102</v>
      </c>
    </row>
    <row r="26" spans="1:3" x14ac:dyDescent="0.3">
      <c r="A26" s="2" t="s">
        <v>4</v>
      </c>
      <c r="B26" s="2" t="s">
        <v>86</v>
      </c>
      <c r="C26" s="2" t="s">
        <v>103</v>
      </c>
    </row>
    <row r="27" spans="1:3" x14ac:dyDescent="0.3">
      <c r="A27" s="2" t="s">
        <v>4</v>
      </c>
      <c r="B27" s="2" t="s">
        <v>84</v>
      </c>
      <c r="C27" s="2" t="s">
        <v>102</v>
      </c>
    </row>
    <row r="28" spans="1:3" x14ac:dyDescent="0.3">
      <c r="A28" s="2" t="s">
        <v>10</v>
      </c>
      <c r="B28" s="2" t="s">
        <v>84</v>
      </c>
      <c r="C28" s="2" t="s">
        <v>103</v>
      </c>
    </row>
    <row r="29" spans="1:3" x14ac:dyDescent="0.3">
      <c r="A29" s="2" t="s">
        <v>8</v>
      </c>
      <c r="B29" s="2" t="s">
        <v>83</v>
      </c>
      <c r="C29" s="2" t="s">
        <v>101</v>
      </c>
    </row>
    <row r="30" spans="1:3" x14ac:dyDescent="0.3">
      <c r="A30" s="2" t="s">
        <v>0</v>
      </c>
      <c r="B30" s="2" t="s">
        <v>84</v>
      </c>
      <c r="C30" s="2" t="s">
        <v>101</v>
      </c>
    </row>
    <row r="31" spans="1:3" x14ac:dyDescent="0.3">
      <c r="A31" s="2" t="s">
        <v>0</v>
      </c>
      <c r="B31" s="2" t="s">
        <v>85</v>
      </c>
      <c r="C31" s="2" t="s">
        <v>102</v>
      </c>
    </row>
    <row r="32" spans="1:3" x14ac:dyDescent="0.3">
      <c r="A32" s="2" t="s">
        <v>0</v>
      </c>
      <c r="B32" s="2" t="s">
        <v>83</v>
      </c>
      <c r="C32" s="2" t="s">
        <v>103</v>
      </c>
    </row>
    <row r="33" spans="1:3" x14ac:dyDescent="0.3">
      <c r="A33" s="2" t="s">
        <v>13</v>
      </c>
      <c r="B33" s="2" t="s">
        <v>86</v>
      </c>
      <c r="C33" s="2" t="s">
        <v>102</v>
      </c>
    </row>
    <row r="34" spans="1:3" x14ac:dyDescent="0.3">
      <c r="A34" s="2" t="s">
        <v>5</v>
      </c>
      <c r="B34" s="2" t="s">
        <v>83</v>
      </c>
      <c r="C34" s="2" t="s">
        <v>103</v>
      </c>
    </row>
    <row r="35" spans="1:3" x14ac:dyDescent="0.3">
      <c r="A35" s="2" t="s">
        <v>5</v>
      </c>
      <c r="B35" s="2" t="s">
        <v>83</v>
      </c>
      <c r="C35" s="2" t="s">
        <v>104</v>
      </c>
    </row>
    <row r="36" spans="1:3" x14ac:dyDescent="0.3">
      <c r="A36" s="2" t="s">
        <v>5</v>
      </c>
      <c r="B36" s="2" t="s">
        <v>84</v>
      </c>
      <c r="C36" s="2" t="s">
        <v>102</v>
      </c>
    </row>
    <row r="37" spans="1:3" x14ac:dyDescent="0.3">
      <c r="A37" s="2" t="s">
        <v>7</v>
      </c>
      <c r="B37" s="2" t="s">
        <v>85</v>
      </c>
      <c r="C37" s="2" t="s">
        <v>103</v>
      </c>
    </row>
  </sheetData>
  <sortState ref="A3:C37">
    <sortCondition ref="A3:A37"/>
  </sortState>
  <mergeCells count="1">
    <mergeCell ref="A1:C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18</vt:i4>
      </vt:variant>
      <vt:variant>
        <vt:lpstr>Именованные диапазоны</vt:lpstr>
      </vt:variant>
      <vt:variant>
        <vt:i4>9</vt:i4>
      </vt:variant>
    </vt:vector>
  </HeadingPairs>
  <TitlesOfParts>
    <vt:vector size="27" baseType="lpstr">
      <vt:lpstr>Compare two columns</vt:lpstr>
      <vt:lpstr>VLOOKUP multiple criteria</vt:lpstr>
      <vt:lpstr>VLOOKUP-CHOOSE</vt:lpstr>
      <vt:lpstr>VLOOKUP-Arrays</vt:lpstr>
      <vt:lpstr>VLOOKUP-MATCH</vt:lpstr>
      <vt:lpstr>INDEX-MATCH</vt:lpstr>
      <vt:lpstr>Multiple values-column</vt:lpstr>
      <vt:lpstr>Multiple values-row</vt:lpstr>
      <vt:lpstr>Multiple matches-criteria</vt:lpstr>
      <vt:lpstr>VLOOKUP-SUM</vt:lpstr>
      <vt:lpstr>VLOOKUP-SUMIF</vt:lpstr>
      <vt:lpstr>SUMPRODUCT-multiple_criteria</vt:lpstr>
      <vt:lpstr>EXACT Lookup</vt:lpstr>
      <vt:lpstr>Multiple Sheets-1</vt:lpstr>
      <vt:lpstr>Multiple Sheets-2</vt:lpstr>
      <vt:lpstr>Multiple Sheets-3</vt:lpstr>
      <vt:lpstr>Multiple Sheets-4</vt:lpstr>
      <vt:lpstr>-Disclaimer-</vt:lpstr>
      <vt:lpstr>'VLOOKUP-SUMIF'!Apr</vt:lpstr>
      <vt:lpstr>Apr</vt:lpstr>
      <vt:lpstr>'VLOOKUP-SUMIF'!Feb</vt:lpstr>
      <vt:lpstr>Feb</vt:lpstr>
      <vt:lpstr>'VLOOKUP-SUMIF'!Jan</vt:lpstr>
      <vt:lpstr>Jan</vt:lpstr>
      <vt:lpstr>'VLOOKUP-SUMIF'!Mar</vt:lpstr>
      <vt:lpstr>Mar</vt:lpstr>
      <vt:lpstr>Sheetlist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MTrappPetty</dc:creator>
  <cp:lastModifiedBy>ragaz</cp:lastModifiedBy>
  <dcterms:created xsi:type="dcterms:W3CDTF">2018-03-02T21:49:44Z</dcterms:created>
  <dcterms:modified xsi:type="dcterms:W3CDTF">2018-04-26T20:17:56Z</dcterms:modified>
</cp:coreProperties>
</file>